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357MLM\Desktop\"/>
    </mc:Choice>
  </mc:AlternateContent>
  <bookViews>
    <workbookView xWindow="0" yWindow="0" windowWidth="20490" windowHeight="7605" tabRatio="850" activeTab="19"/>
  </bookViews>
  <sheets>
    <sheet name="1200A" sheetId="61" r:id="rId1"/>
    <sheet name="1200C" sheetId="2" r:id="rId2"/>
    <sheet name="1200D" sheetId="3" r:id="rId3"/>
    <sheet name="1200DB " sheetId="65" r:id="rId4"/>
    <sheet name="1200G" sheetId="92" r:id="rId5"/>
    <sheet name="1200H" sheetId="77" r:id="rId6"/>
    <sheet name="1200L " sheetId="67" r:id="rId7"/>
    <sheet name="1200LB" sheetId="68" r:id="rId8"/>
    <sheet name="1200LK" sheetId="70" r:id="rId9"/>
    <sheet name="1200LD " sheetId="69" r:id="rId10"/>
    <sheet name="1200MJ" sheetId="93" r:id="rId11"/>
    <sheet name="1200MK" sheetId="95" r:id="rId12"/>
    <sheet name="1200ME " sheetId="71" state="hidden" r:id="rId13"/>
    <sheet name="1200MF" sheetId="23" state="hidden" r:id="rId14"/>
    <sheet name="PART PA" sheetId="100" r:id="rId15"/>
    <sheet name="PART PD" sheetId="63" r:id="rId16"/>
    <sheet name="PART PV" sheetId="99" r:id="rId17"/>
    <sheet name="Bill 1" sheetId="84" r:id="rId18"/>
    <sheet name="Bill 2" sheetId="85" r:id="rId19"/>
    <sheet name=" SUMMARY" sheetId="34" r:id="rId20"/>
    <sheet name="Summarise Items" sheetId="98" state="hidden" r:id="rId21"/>
    <sheet name="Sheet4" sheetId="90" state="hidden" r:id="rId22"/>
    <sheet name="Sheet1" sheetId="87" state="hidden" r:id="rId23"/>
    <sheet name="Sheet2" sheetId="88" state="hidden" r:id="rId24"/>
    <sheet name="Sheet3" sheetId="89" state="hidden" r:id="rId25"/>
  </sheets>
  <externalReferences>
    <externalReference r:id="rId26"/>
    <externalReference r:id="rId27"/>
    <externalReference r:id="rId28"/>
    <externalReference r:id="rId29"/>
  </externalReferences>
  <definedNames>
    <definedName name="_xlnm.Print_Area" localSheetId="19">' SUMMARY'!$A$2:$E$63</definedName>
    <definedName name="_xlnm.Print_Area" localSheetId="0">'1200A'!$A$1:$I$187</definedName>
    <definedName name="_xlnm.Print_Area" localSheetId="2">'1200D'!$A$1:$I$65</definedName>
    <definedName name="_xlnm.Print_Area" localSheetId="3">'1200DB '!$A$1:$I$122</definedName>
    <definedName name="_xlnm.Print_Area" localSheetId="5">'1200H'!$A$1:$I$59</definedName>
    <definedName name="_xlnm.Print_Area" localSheetId="6">'1200L '!$A$1:$I$127</definedName>
    <definedName name="_xlnm.Print_Area" localSheetId="7">'1200LB'!$A$1:$I$61</definedName>
    <definedName name="_xlnm.Print_Area" localSheetId="9">'1200LD '!$A$1:$I$60</definedName>
    <definedName name="_xlnm.Print_Area" localSheetId="8">'1200LK'!$A$1:$I$67</definedName>
    <definedName name="_xlnm.Print_Area" localSheetId="12">'1200ME '!$A$1:$I$63</definedName>
    <definedName name="_xlnm.Print_Area" localSheetId="13">'1200MF'!$A$1:$I$63</definedName>
    <definedName name="_xlnm.Print_Area" localSheetId="10">'1200MJ'!$A$1:$I$58</definedName>
    <definedName name="_xlnm.Print_Area" localSheetId="11">'1200MK'!$A$1:$I$61</definedName>
    <definedName name="_xlnm.Print_Area" localSheetId="14">'PART PA'!$A$1:$I$47</definedName>
    <definedName name="_xlnm.Print_Area" localSheetId="15">'PART PD'!$A$1:$I$504</definedName>
    <definedName name="_xlnm.Print_Area" localSheetId="16">'PART PV'!$A$1:$I$128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4" l="1"/>
  <c r="A17" i="34"/>
  <c r="A15" i="34"/>
  <c r="I124" i="63"/>
  <c r="I102" i="61" l="1"/>
  <c r="G106" i="61" s="1"/>
  <c r="I67" i="99" l="1"/>
  <c r="I7" i="100" l="1"/>
  <c r="I8" i="100"/>
  <c r="I9" i="100"/>
  <c r="A37" i="34"/>
  <c r="A39" i="34"/>
  <c r="I12" i="100"/>
  <c r="I11" i="100"/>
  <c r="I6" i="100"/>
  <c r="A41" i="34"/>
  <c r="I8" i="99"/>
  <c r="K13" i="93" l="1"/>
  <c r="I8" i="77" l="1"/>
  <c r="I7" i="77"/>
  <c r="L13" i="95"/>
  <c r="F6" i="98" l="1"/>
  <c r="A35" i="34" l="1"/>
  <c r="A33" i="34"/>
  <c r="A21" i="34" l="1"/>
  <c r="G151" i="61" l="1"/>
  <c r="G235" i="84"/>
  <c r="G6" i="98" l="1"/>
  <c r="G143" i="61" l="1"/>
  <c r="G22" i="87"/>
  <c r="F16" i="87"/>
  <c r="F11" i="98" l="1"/>
  <c r="G11" i="98" s="1"/>
  <c r="A19" i="87"/>
  <c r="AG25" i="89" l="1"/>
  <c r="AF25" i="89"/>
  <c r="AE25" i="89"/>
  <c r="AD25" i="89"/>
  <c r="AC25" i="89"/>
  <c r="AB25" i="89"/>
  <c r="AA25" i="89"/>
  <c r="Z25" i="89"/>
  <c r="Y25" i="89"/>
  <c r="X25" i="89"/>
  <c r="W25" i="89"/>
  <c r="V25" i="89"/>
  <c r="U25" i="89"/>
  <c r="T25" i="89"/>
  <c r="S25" i="89"/>
  <c r="R25" i="89"/>
  <c r="Q25" i="89"/>
  <c r="P25" i="89"/>
  <c r="O25" i="89"/>
  <c r="N25" i="89"/>
  <c r="M25" i="89"/>
  <c r="L25" i="89"/>
  <c r="K25" i="89"/>
  <c r="J25" i="89"/>
  <c r="I25" i="89"/>
  <c r="H25" i="89"/>
  <c r="AS24" i="89"/>
  <c r="AS25" i="89" s="1"/>
  <c r="D22" i="89"/>
  <c r="B21" i="89"/>
  <c r="AG21" i="89" s="1"/>
  <c r="B20" i="89"/>
  <c r="AB20" i="89" s="1"/>
  <c r="B19" i="89"/>
  <c r="AE19" i="89" s="1"/>
  <c r="B18" i="89"/>
  <c r="Z18" i="89" s="1"/>
  <c r="C12" i="89"/>
  <c r="M4" i="89"/>
  <c r="D164" i="87"/>
  <c r="F163" i="87"/>
  <c r="D163" i="87"/>
  <c r="D162" i="87"/>
  <c r="D161" i="87"/>
  <c r="D160" i="87"/>
  <c r="A158" i="87"/>
  <c r="E152" i="87"/>
  <c r="E151" i="87"/>
  <c r="B145" i="87"/>
  <c r="B143" i="87"/>
  <c r="E132" i="87"/>
  <c r="D132" i="87"/>
  <c r="B129" i="87"/>
  <c r="D129" i="87" s="1"/>
  <c r="B127" i="87"/>
  <c r="E127" i="87" s="1"/>
  <c r="D126" i="87"/>
  <c r="E126" i="87" s="1"/>
  <c r="C126" i="87"/>
  <c r="D125" i="87"/>
  <c r="E125" i="87" s="1"/>
  <c r="C125" i="87"/>
  <c r="E100" i="87"/>
  <c r="C100" i="87"/>
  <c r="B100" i="87" s="1"/>
  <c r="E99" i="87"/>
  <c r="C99" i="87"/>
  <c r="B99" i="87" s="1"/>
  <c r="E98" i="87"/>
  <c r="C98" i="87"/>
  <c r="B98" i="87" s="1"/>
  <c r="E97" i="87"/>
  <c r="C97" i="87"/>
  <c r="B97" i="87" s="1"/>
  <c r="E95" i="87"/>
  <c r="C95" i="87"/>
  <c r="B95" i="87" s="1"/>
  <c r="E94" i="87"/>
  <c r="C94" i="87"/>
  <c r="B94" i="87" s="1"/>
  <c r="E93" i="87"/>
  <c r="C93" i="87"/>
  <c r="B93" i="87" s="1"/>
  <c r="D88" i="87"/>
  <c r="G82" i="87"/>
  <c r="G81" i="87"/>
  <c r="B81" i="87"/>
  <c r="C81" i="87" s="1"/>
  <c r="G80" i="87"/>
  <c r="B80" i="87"/>
  <c r="C80" i="87" s="1"/>
  <c r="B58" i="87" s="1"/>
  <c r="B59" i="87" s="1"/>
  <c r="B60" i="87" s="1"/>
  <c r="G79" i="87"/>
  <c r="B79" i="87"/>
  <c r="C79" i="87" s="1"/>
  <c r="G78" i="87"/>
  <c r="B78" i="87"/>
  <c r="C78" i="87" s="1"/>
  <c r="G77" i="87"/>
  <c r="B77" i="87"/>
  <c r="C77" i="87" s="1"/>
  <c r="B76" i="87"/>
  <c r="C76" i="87" s="1"/>
  <c r="I64" i="87"/>
  <c r="I63" i="87"/>
  <c r="B63" i="87"/>
  <c r="B62" i="87"/>
  <c r="C61" i="87"/>
  <c r="B61" i="87"/>
  <c r="E60" i="87"/>
  <c r="D60" i="87"/>
  <c r="H58" i="87"/>
  <c r="I58" i="87" s="1"/>
  <c r="H57" i="87"/>
  <c r="I57" i="87" s="1"/>
  <c r="D56" i="87"/>
  <c r="I50" i="87"/>
  <c r="F50" i="87"/>
  <c r="D49" i="87"/>
  <c r="C48" i="87"/>
  <c r="D48" i="87" s="1"/>
  <c r="C47" i="87"/>
  <c r="D47" i="87" s="1"/>
  <c r="I44" i="87"/>
  <c r="I43" i="87"/>
  <c r="I42" i="87"/>
  <c r="I41" i="87"/>
  <c r="I40" i="87"/>
  <c r="B40" i="87"/>
  <c r="C39" i="87"/>
  <c r="C38" i="87"/>
  <c r="C40" i="87" s="1"/>
  <c r="C42" i="87" s="1"/>
  <c r="I37" i="87"/>
  <c r="C37" i="87"/>
  <c r="C36" i="87"/>
  <c r="B36" i="87"/>
  <c r="B35" i="87"/>
  <c r="B34" i="87"/>
  <c r="J33" i="87"/>
  <c r="B33" i="87"/>
  <c r="J32" i="87"/>
  <c r="J31" i="87"/>
  <c r="J30" i="87"/>
  <c r="J29" i="87"/>
  <c r="J28" i="87"/>
  <c r="J27" i="87"/>
  <c r="J26" i="87"/>
  <c r="J25" i="87"/>
  <c r="J24" i="87"/>
  <c r="J23" i="87"/>
  <c r="J22" i="87"/>
  <c r="D18" i="87"/>
  <c r="E18" i="87" s="1"/>
  <c r="E17" i="87"/>
  <c r="C35" i="87" s="1"/>
  <c r="E16" i="87"/>
  <c r="C33" i="87" s="1"/>
  <c r="F12" i="87"/>
  <c r="G11" i="87"/>
  <c r="H11" i="87" s="1"/>
  <c r="G10" i="87"/>
  <c r="H10" i="87" s="1"/>
  <c r="G9" i="87"/>
  <c r="H9" i="87" s="1"/>
  <c r="G8" i="87"/>
  <c r="H8" i="87" s="1"/>
  <c r="G7" i="87"/>
  <c r="H7" i="87" s="1"/>
  <c r="G6" i="87"/>
  <c r="H6" i="87" s="1"/>
  <c r="B104" i="90"/>
  <c r="D103" i="90"/>
  <c r="D102" i="90"/>
  <c r="D104" i="90" s="1"/>
  <c r="D101" i="90"/>
  <c r="D100" i="90"/>
  <c r="D99" i="90"/>
  <c r="E97" i="90"/>
  <c r="J90" i="90"/>
  <c r="H74" i="90"/>
  <c r="F74" i="90"/>
  <c r="I73" i="90"/>
  <c r="F73" i="90"/>
  <c r="B73" i="90"/>
  <c r="F72" i="90"/>
  <c r="B72" i="90"/>
  <c r="I72" i="90" s="1"/>
  <c r="F71" i="90"/>
  <c r="B71" i="90"/>
  <c r="I70" i="90"/>
  <c r="H70" i="90"/>
  <c r="J70" i="90" s="1"/>
  <c r="F70" i="90"/>
  <c r="B70" i="90"/>
  <c r="F69" i="90"/>
  <c r="B69" i="90"/>
  <c r="H69" i="90" s="1"/>
  <c r="F68" i="90"/>
  <c r="B68" i="90"/>
  <c r="F61" i="90"/>
  <c r="F60" i="90"/>
  <c r="B60" i="90"/>
  <c r="H60" i="90" s="1"/>
  <c r="F59" i="90"/>
  <c r="B59" i="90"/>
  <c r="I58" i="90"/>
  <c r="H58" i="90"/>
  <c r="J58" i="90" s="1"/>
  <c r="F58" i="90"/>
  <c r="B58" i="90"/>
  <c r="F57" i="90"/>
  <c r="B57" i="90"/>
  <c r="F56" i="90"/>
  <c r="B56" i="90"/>
  <c r="I55" i="90"/>
  <c r="H55" i="90"/>
  <c r="J55" i="90" s="1"/>
  <c r="F55" i="90"/>
  <c r="B55" i="90"/>
  <c r="F49" i="90"/>
  <c r="F48" i="90"/>
  <c r="B48" i="90"/>
  <c r="F47" i="90"/>
  <c r="B47" i="90"/>
  <c r="F46" i="90"/>
  <c r="B46" i="90"/>
  <c r="F45" i="90"/>
  <c r="B45" i="90"/>
  <c r="F44" i="90"/>
  <c r="B44" i="90"/>
  <c r="F43" i="90"/>
  <c r="B43" i="90"/>
  <c r="I35" i="90"/>
  <c r="H35" i="90"/>
  <c r="J35" i="90" s="1"/>
  <c r="F35" i="90"/>
  <c r="I34" i="90"/>
  <c r="H34" i="90"/>
  <c r="J34" i="90" s="1"/>
  <c r="F34" i="90"/>
  <c r="B34" i="90"/>
  <c r="F33" i="90"/>
  <c r="B33" i="90"/>
  <c r="H33" i="90" s="1"/>
  <c r="F32" i="90"/>
  <c r="B32" i="90"/>
  <c r="I32" i="90" s="1"/>
  <c r="I31" i="90"/>
  <c r="H31" i="90"/>
  <c r="J31" i="90" s="1"/>
  <c r="F31" i="90"/>
  <c r="B31" i="90"/>
  <c r="F30" i="90"/>
  <c r="B30" i="90"/>
  <c r="I30" i="90" s="1"/>
  <c r="I29" i="90"/>
  <c r="F29" i="90"/>
  <c r="B29" i="90"/>
  <c r="H29" i="90" s="1"/>
  <c r="J29" i="90" s="1"/>
  <c r="J16" i="90"/>
  <c r="H73" i="90" s="1"/>
  <c r="J73" i="90" s="1"/>
  <c r="J15" i="90"/>
  <c r="I61" i="90" s="1"/>
  <c r="J13" i="90"/>
  <c r="J9" i="90"/>
  <c r="J8" i="90"/>
  <c r="I110" i="61"/>
  <c r="I57" i="61"/>
  <c r="D165" i="87" l="1"/>
  <c r="D166" i="87" s="1"/>
  <c r="D167" i="87" s="1"/>
  <c r="AA21" i="89"/>
  <c r="AB21" i="89"/>
  <c r="J18" i="89"/>
  <c r="AB18" i="89"/>
  <c r="Z19" i="89"/>
  <c r="L21" i="89"/>
  <c r="T21" i="89"/>
  <c r="C133" i="87"/>
  <c r="E129" i="87"/>
  <c r="E133" i="87" s="1"/>
  <c r="B64" i="87"/>
  <c r="B65" i="87" s="1"/>
  <c r="B66" i="87" s="1"/>
  <c r="B67" i="87" s="1"/>
  <c r="I65" i="87"/>
  <c r="J34" i="87"/>
  <c r="I59" i="87"/>
  <c r="D19" i="87" s="1"/>
  <c r="D20" i="87" s="1"/>
  <c r="D127" i="87"/>
  <c r="D133" i="87" s="1"/>
  <c r="D50" i="87"/>
  <c r="D51" i="87" s="1"/>
  <c r="D52" i="87" s="1"/>
  <c r="D53" i="87" s="1"/>
  <c r="L18" i="89"/>
  <c r="I19" i="89"/>
  <c r="N20" i="89"/>
  <c r="R18" i="89"/>
  <c r="Q19" i="89"/>
  <c r="AD20" i="89"/>
  <c r="M18" i="89"/>
  <c r="J19" i="89"/>
  <c r="V20" i="89"/>
  <c r="T18" i="89"/>
  <c r="R19" i="89"/>
  <c r="U18" i="89"/>
  <c r="Y19" i="89"/>
  <c r="K21" i="89"/>
  <c r="AC18" i="89"/>
  <c r="AG19" i="89"/>
  <c r="S21" i="89"/>
  <c r="O20" i="89"/>
  <c r="AE20" i="89"/>
  <c r="K18" i="89"/>
  <c r="S18" i="89"/>
  <c r="AA18" i="89"/>
  <c r="H19" i="89"/>
  <c r="P19" i="89"/>
  <c r="X19" i="89"/>
  <c r="AF19" i="89"/>
  <c r="M20" i="89"/>
  <c r="U20" i="89"/>
  <c r="AC20" i="89"/>
  <c r="J21" i="89"/>
  <c r="R21" i="89"/>
  <c r="Z21" i="89"/>
  <c r="B22" i="89"/>
  <c r="B26" i="89" s="1"/>
  <c r="N18" i="89"/>
  <c r="V18" i="89"/>
  <c r="AD18" i="89"/>
  <c r="K19" i="89"/>
  <c r="S19" i="89"/>
  <c r="AA19" i="89"/>
  <c r="H20" i="89"/>
  <c r="P20" i="89"/>
  <c r="X20" i="89"/>
  <c r="AF20" i="89"/>
  <c r="M21" i="89"/>
  <c r="U21" i="89"/>
  <c r="AC21" i="89"/>
  <c r="W20" i="89"/>
  <c r="O18" i="89"/>
  <c r="W18" i="89"/>
  <c r="AE18" i="89"/>
  <c r="L19" i="89"/>
  <c r="T19" i="89"/>
  <c r="AB19" i="89"/>
  <c r="I20" i="89"/>
  <c r="Q20" i="89"/>
  <c r="Y20" i="89"/>
  <c r="AG20" i="89"/>
  <c r="N21" i="89"/>
  <c r="V21" i="89"/>
  <c r="AD21" i="89"/>
  <c r="H18" i="89"/>
  <c r="P18" i="89"/>
  <c r="X18" i="89"/>
  <c r="AF18" i="89"/>
  <c r="M19" i="89"/>
  <c r="U19" i="89"/>
  <c r="AC19" i="89"/>
  <c r="J20" i="89"/>
  <c r="R20" i="89"/>
  <c r="Z20" i="89"/>
  <c r="O21" i="89"/>
  <c r="W21" i="89"/>
  <c r="AE21" i="89"/>
  <c r="I18" i="89"/>
  <c r="Q18" i="89"/>
  <c r="Y18" i="89"/>
  <c r="AG18" i="89"/>
  <c r="N19" i="89"/>
  <c r="V19" i="89"/>
  <c r="AD19" i="89"/>
  <c r="K20" i="89"/>
  <c r="S20" i="89"/>
  <c r="AA20" i="89"/>
  <c r="H21" i="89"/>
  <c r="P21" i="89"/>
  <c r="X21" i="89"/>
  <c r="AF21" i="89"/>
  <c r="O19" i="89"/>
  <c r="W19" i="89"/>
  <c r="L20" i="89"/>
  <c r="T20" i="89"/>
  <c r="I21" i="89"/>
  <c r="Q21" i="89"/>
  <c r="Y21" i="89"/>
  <c r="C83" i="87"/>
  <c r="H12" i="87"/>
  <c r="B41" i="87"/>
  <c r="B42" i="87" s="1"/>
  <c r="C41" i="87"/>
  <c r="G12" i="87"/>
  <c r="J69" i="90"/>
  <c r="J60" i="90"/>
  <c r="H59" i="90"/>
  <c r="H71" i="90"/>
  <c r="H72" i="90"/>
  <c r="J72" i="90" s="1"/>
  <c r="H57" i="90"/>
  <c r="I33" i="90"/>
  <c r="J33" i="90" s="1"/>
  <c r="H32" i="90"/>
  <c r="J32" i="90" s="1"/>
  <c r="H56" i="90"/>
  <c r="I59" i="90"/>
  <c r="H61" i="90"/>
  <c r="J61" i="90" s="1"/>
  <c r="H68" i="90"/>
  <c r="I71" i="90"/>
  <c r="I60" i="90"/>
  <c r="H30" i="90"/>
  <c r="J30" i="90" s="1"/>
  <c r="J36" i="90" s="1"/>
  <c r="I57" i="90"/>
  <c r="I69" i="90"/>
  <c r="I74" i="90"/>
  <c r="J74" i="90" s="1"/>
  <c r="I56" i="90"/>
  <c r="I68" i="90"/>
  <c r="Z22" i="89" l="1"/>
  <c r="Z27" i="89" s="1"/>
  <c r="Z29" i="89" s="1"/>
  <c r="AB22" i="89"/>
  <c r="AB27" i="89" s="1"/>
  <c r="AB29" i="89" s="1"/>
  <c r="T22" i="89"/>
  <c r="T27" i="89" s="1"/>
  <c r="T29" i="89" s="1"/>
  <c r="AC22" i="89"/>
  <c r="AC27" i="89" s="1"/>
  <c r="AC29" i="89" s="1"/>
  <c r="M22" i="89"/>
  <c r="M27" i="89" s="1"/>
  <c r="M29" i="89" s="1"/>
  <c r="U22" i="89"/>
  <c r="U27" i="89" s="1"/>
  <c r="U29" i="89" s="1"/>
  <c r="X22" i="89"/>
  <c r="X27" i="89" s="1"/>
  <c r="X29" i="89" s="1"/>
  <c r="R22" i="89"/>
  <c r="R27" i="89" s="1"/>
  <c r="R29" i="89" s="1"/>
  <c r="J22" i="89"/>
  <c r="J27" i="89" s="1"/>
  <c r="J29" i="89" s="1"/>
  <c r="L22" i="89"/>
  <c r="L27" i="89" s="1"/>
  <c r="L29" i="89" s="1"/>
  <c r="W22" i="89"/>
  <c r="W27" i="89" s="1"/>
  <c r="W29" i="89" s="1"/>
  <c r="G29" i="89"/>
  <c r="F29" i="89"/>
  <c r="E29" i="89"/>
  <c r="AF22" i="89"/>
  <c r="AF27" i="89" s="1"/>
  <c r="AF29" i="89" s="1"/>
  <c r="O22" i="89"/>
  <c r="O27" i="89" s="1"/>
  <c r="O29" i="89" s="1"/>
  <c r="P22" i="89"/>
  <c r="P27" i="89" s="1"/>
  <c r="P29" i="89" s="1"/>
  <c r="AA22" i="89"/>
  <c r="AA27" i="89" s="1"/>
  <c r="AA29" i="89" s="1"/>
  <c r="AG22" i="89"/>
  <c r="H22" i="89"/>
  <c r="H27" i="89" s="1"/>
  <c r="H29" i="89" s="1"/>
  <c r="S22" i="89"/>
  <c r="S27" i="89" s="1"/>
  <c r="S29" i="89" s="1"/>
  <c r="Y22" i="89"/>
  <c r="Y27" i="89" s="1"/>
  <c r="Y29" i="89" s="1"/>
  <c r="AD22" i="89"/>
  <c r="AD27" i="89" s="1"/>
  <c r="AD29" i="89" s="1"/>
  <c r="K22" i="89"/>
  <c r="K27" i="89" s="1"/>
  <c r="K29" i="89" s="1"/>
  <c r="Q22" i="89"/>
  <c r="Q27" i="89" s="1"/>
  <c r="Q29" i="89" s="1"/>
  <c r="V22" i="89"/>
  <c r="V27" i="89" s="1"/>
  <c r="V29" i="89" s="1"/>
  <c r="I22" i="89"/>
  <c r="I27" i="89" s="1"/>
  <c r="I29" i="89" s="1"/>
  <c r="AE22" i="89"/>
  <c r="AE27" i="89" s="1"/>
  <c r="AE29" i="89" s="1"/>
  <c r="N22" i="89"/>
  <c r="N27" i="89" s="1"/>
  <c r="N29" i="89" s="1"/>
  <c r="K36" i="90"/>
  <c r="L36" i="90"/>
  <c r="J57" i="90"/>
  <c r="J68" i="90"/>
  <c r="J71" i="90"/>
  <c r="J59" i="90"/>
  <c r="J56" i="90"/>
  <c r="J62" i="90" s="1"/>
  <c r="A29" i="89" l="1"/>
  <c r="AG27" i="89"/>
  <c r="J75" i="90"/>
  <c r="L62" i="90"/>
  <c r="K62" i="90"/>
  <c r="L75" i="90" l="1"/>
  <c r="K75" i="90"/>
  <c r="A45" i="34" l="1"/>
  <c r="A43" i="34"/>
  <c r="I160" i="85" l="1"/>
  <c r="I12" i="98" l="1"/>
  <c r="F10" i="98"/>
  <c r="G10" i="98" s="1"/>
  <c r="I6" i="77" l="1"/>
  <c r="F7" i="98" l="1"/>
  <c r="G7" i="98" s="1"/>
  <c r="I10" i="3" l="1"/>
  <c r="I257" i="63" l="1"/>
  <c r="I258" i="63"/>
  <c r="I274" i="63"/>
  <c r="I275" i="63"/>
  <c r="I276" i="63"/>
  <c r="I277" i="63"/>
  <c r="I278" i="63"/>
  <c r="I279" i="63"/>
  <c r="A23" i="34" l="1"/>
  <c r="G113" i="61" l="1"/>
  <c r="G97" i="61"/>
  <c r="G55" i="61"/>
  <c r="G47" i="61" l="1"/>
  <c r="G79" i="61" l="1"/>
  <c r="A31" i="34" l="1"/>
  <c r="K13" i="23" l="1"/>
  <c r="I14" i="23" l="1"/>
  <c r="I13" i="71"/>
  <c r="A29" i="34" l="1"/>
  <c r="A27" i="34"/>
  <c r="A25" i="34"/>
  <c r="A19" i="34"/>
  <c r="A13" i="34"/>
  <c r="I6" i="71" l="1"/>
  <c r="I7" i="71"/>
  <c r="I8" i="71"/>
  <c r="I10" i="71"/>
  <c r="I11" i="71"/>
  <c r="I12" i="71"/>
  <c r="I14" i="71"/>
  <c r="I15" i="71"/>
  <c r="I30" i="71"/>
  <c r="I31" i="71"/>
  <c r="I32" i="71"/>
  <c r="I33" i="71"/>
  <c r="I34" i="71"/>
  <c r="I35" i="71"/>
  <c r="I36" i="71"/>
  <c r="I37" i="71"/>
  <c r="I38" i="71"/>
  <c r="I39" i="71"/>
  <c r="I42" i="71"/>
  <c r="I43" i="71"/>
  <c r="I44" i="71"/>
  <c r="I45" i="71"/>
  <c r="I46" i="71"/>
  <c r="I47" i="71"/>
  <c r="I48" i="71"/>
  <c r="I57" i="71"/>
  <c r="I56" i="69"/>
  <c r="I10" i="69"/>
  <c r="I9" i="69"/>
  <c r="I8" i="69"/>
  <c r="I7" i="69"/>
  <c r="I6" i="69"/>
  <c r="I6" i="68"/>
  <c r="I7" i="68"/>
  <c r="I8" i="68"/>
  <c r="I9" i="68"/>
  <c r="I10" i="68"/>
  <c r="I11" i="68"/>
  <c r="I12" i="68"/>
  <c r="I29" i="68"/>
  <c r="I30" i="68"/>
  <c r="I31" i="68"/>
  <c r="I32" i="68"/>
  <c r="I37" i="68"/>
  <c r="I38" i="68"/>
  <c r="I39" i="68"/>
  <c r="I40" i="68"/>
  <c r="I41" i="68"/>
  <c r="I42" i="68"/>
  <c r="I43" i="68"/>
  <c r="I10" i="67"/>
  <c r="I9" i="67"/>
  <c r="I8" i="67"/>
  <c r="I7" i="67"/>
  <c r="I6" i="67"/>
  <c r="I118" i="65"/>
  <c r="I94" i="65"/>
  <c r="I16" i="65"/>
  <c r="I15" i="65"/>
  <c r="I14" i="65"/>
  <c r="I13" i="65"/>
  <c r="I12" i="65"/>
  <c r="I11" i="65"/>
  <c r="I10" i="65"/>
  <c r="I9" i="65"/>
  <c r="I8" i="65"/>
  <c r="I7" i="65"/>
  <c r="I6" i="65"/>
  <c r="I61" i="71" l="1"/>
  <c r="B6" i="34"/>
  <c r="B4" i="34"/>
  <c r="B2" i="34"/>
  <c r="I11" i="63"/>
  <c r="I10" i="63"/>
  <c r="I9" i="63"/>
  <c r="I8" i="63"/>
  <c r="I7" i="63"/>
  <c r="I6" i="63"/>
  <c r="G60" i="61" l="1"/>
  <c r="I11" i="2" l="1"/>
  <c r="I60" i="2" s="1"/>
  <c r="I10" i="2"/>
  <c r="I9" i="2"/>
  <c r="I8" i="2"/>
  <c r="I7" i="2"/>
  <c r="I6" i="2"/>
  <c r="I62" i="3"/>
  <c r="I9" i="3"/>
  <c r="I8" i="3"/>
  <c r="I7" i="3"/>
  <c r="I6" i="3"/>
  <c r="I54" i="23"/>
  <c r="I10" i="23"/>
  <c r="I11" i="23"/>
  <c r="I12" i="23"/>
  <c r="I13" i="23"/>
  <c r="I15" i="23"/>
  <c r="I9" i="23"/>
  <c r="I8" i="23"/>
  <c r="I7" i="23"/>
  <c r="I6" i="23"/>
  <c r="F8" i="98" l="1"/>
  <c r="G8" i="98" s="1"/>
  <c r="J12" i="98"/>
  <c r="K12" i="98" s="1"/>
  <c r="F4" i="98"/>
  <c r="G4" i="98" s="1"/>
  <c r="F5" i="98" l="1"/>
  <c r="G5" i="98" s="1"/>
  <c r="G15" i="34" l="1"/>
  <c r="H15" i="34" s="1"/>
  <c r="F9" i="98"/>
  <c r="G9" i="98" s="1"/>
  <c r="G13" i="98" s="1"/>
  <c r="G15" i="98" l="1"/>
  <c r="G17" i="98" s="1"/>
  <c r="K13" i="98"/>
  <c r="H12" i="90" l="1"/>
  <c r="J12" i="90" s="1"/>
  <c r="J14" i="90" s="1"/>
  <c r="I44" i="90" s="1"/>
  <c r="D5" i="88"/>
  <c r="F5" i="88" s="1"/>
  <c r="C25" i="98"/>
  <c r="G19" i="98"/>
  <c r="G21" i="98" s="1"/>
  <c r="L29" i="98"/>
  <c r="I43" i="90" l="1"/>
  <c r="I46" i="90"/>
  <c r="H47" i="90"/>
  <c r="I47" i="90"/>
  <c r="H49" i="90"/>
  <c r="H46" i="90"/>
  <c r="H44" i="90"/>
  <c r="J44" i="90" s="1"/>
  <c r="I45" i="90"/>
  <c r="H48" i="90"/>
  <c r="I49" i="90"/>
  <c r="H43" i="90"/>
  <c r="H45" i="90"/>
  <c r="I48" i="90"/>
  <c r="I21" i="98"/>
  <c r="I22" i="98" s="1"/>
  <c r="I23" i="98" s="1"/>
  <c r="I24" i="98" s="1"/>
  <c r="I25" i="98" s="1"/>
  <c r="J21" i="98"/>
  <c r="K21" i="98" s="1"/>
  <c r="J46" i="90" l="1"/>
  <c r="J49" i="90"/>
  <c r="J47" i="90"/>
  <c r="J45" i="90"/>
  <c r="J48" i="90"/>
  <c r="J43" i="90"/>
  <c r="J50" i="90" l="1"/>
  <c r="K50" i="90" s="1"/>
  <c r="J77" i="90" l="1"/>
  <c r="J93" i="90" s="1"/>
  <c r="G5" i="87" s="1"/>
  <c r="H5" i="87" s="1"/>
  <c r="L50" i="90"/>
  <c r="D6" i="87" l="1"/>
  <c r="S6" i="87" s="1"/>
  <c r="D11" i="87"/>
  <c r="S11" i="87" s="1"/>
  <c r="D5" i="87"/>
  <c r="D8" i="87"/>
  <c r="E8" i="87" s="1"/>
  <c r="D9" i="87"/>
  <c r="E9" i="87" s="1"/>
  <c r="D10" i="87"/>
  <c r="E10" i="87" s="1"/>
  <c r="L77" i="90"/>
  <c r="D7" i="87"/>
  <c r="S7" i="87" s="1"/>
  <c r="G18" i="87"/>
  <c r="S8" i="87" l="1"/>
  <c r="E11" i="87"/>
  <c r="E6" i="87"/>
  <c r="S10" i="87"/>
  <c r="D12" i="87"/>
  <c r="D13" i="87" s="1"/>
  <c r="D14" i="87" s="1"/>
  <c r="E7" i="87"/>
  <c r="S9" i="87"/>
  <c r="S3" i="87"/>
  <c r="V3" i="87" s="1"/>
  <c r="E3" i="87"/>
  <c r="F3" i="87" s="1"/>
  <c r="V6" i="87"/>
  <c r="S14" i="87" l="1"/>
  <c r="E14" i="87"/>
  <c r="D23" i="87"/>
  <c r="B37" i="87" s="1"/>
  <c r="G15" i="87"/>
  <c r="G38" i="87"/>
  <c r="D22" i="87"/>
  <c r="D24" i="87" l="1"/>
  <c r="D25" i="87" s="1"/>
  <c r="D26" i="87" s="1"/>
  <c r="D27" i="87" s="1"/>
  <c r="G39" i="87"/>
  <c r="I39" i="87" s="1"/>
  <c r="I38" i="87"/>
  <c r="L28" i="98" l="1"/>
  <c r="L30" i="98" s="1"/>
  <c r="L31" i="98" s="1"/>
  <c r="L32" i="98" s="1"/>
  <c r="D6" i="88"/>
  <c r="D7" i="88" s="1"/>
  <c r="I45" i="87"/>
  <c r="I49" i="87" s="1"/>
  <c r="S53" i="87"/>
  <c r="E27" i="87"/>
  <c r="D89" i="87"/>
  <c r="D90" i="87" s="1"/>
  <c r="D29" i="87"/>
  <c r="D8" i="88" l="1"/>
  <c r="D9" i="88" s="1"/>
</calcChain>
</file>

<file path=xl/comments1.xml><?xml version="1.0" encoding="utf-8"?>
<comments xmlns="http://schemas.openxmlformats.org/spreadsheetml/2006/main">
  <authors>
    <author>Eugene Maphutha</author>
  </authors>
  <commentList>
    <comment ref="D45" authorId="0" shapeId="0">
      <text>
        <r>
          <rPr>
            <b/>
            <sz val="9"/>
            <color indexed="81"/>
            <rFont val="Tahoma"/>
            <family val="2"/>
          </rPr>
          <t>Eugene Maphutha:</t>
        </r>
        <r>
          <rPr>
            <sz val="9"/>
            <color indexed="81"/>
            <rFont val="Tahoma"/>
            <family val="2"/>
          </rPr>
          <t xml:space="preserve">
</t>
        </r>
      </text>
    </comment>
    <comment ref="D158" authorId="0" shapeId="0">
      <text>
        <r>
          <rPr>
            <b/>
            <sz val="9"/>
            <color indexed="81"/>
            <rFont val="Tahoma"/>
            <family val="2"/>
          </rPr>
          <t>Eugene Maphutha:</t>
        </r>
        <r>
          <rPr>
            <sz val="9"/>
            <color indexed="81"/>
            <rFont val="Tahoma"/>
            <family val="2"/>
          </rPr>
          <t xml:space="preserve">
</t>
        </r>
      </text>
    </comment>
  </commentList>
</comments>
</file>

<file path=xl/sharedStrings.xml><?xml version="1.0" encoding="utf-8"?>
<sst xmlns="http://schemas.openxmlformats.org/spreadsheetml/2006/main" count="2658" uniqueCount="1237">
  <si>
    <t>SECTION 1200 L</t>
  </si>
  <si>
    <t>MEDIUM-PRESSURE PIPELINES</t>
  </si>
  <si>
    <t>1200 L</t>
  </si>
  <si>
    <t>specials complete with couplings:</t>
  </si>
  <si>
    <t>Anchor/thrust blocks and pedestals:</t>
  </si>
  <si>
    <t>Concrete:</t>
  </si>
  <si>
    <t xml:space="preserve">                 SECTION 1200 ME</t>
  </si>
  <si>
    <t>223.00</t>
  </si>
  <si>
    <t>SUBBASE</t>
  </si>
  <si>
    <t>1200 ME</t>
  </si>
  <si>
    <t xml:space="preserve">Construct the subbase course with </t>
  </si>
  <si>
    <t>PSME</t>
  </si>
  <si>
    <t>TOTAL SECTION 1200 ME CARRIED TO SUMMARY</t>
  </si>
  <si>
    <t xml:space="preserve">                 SECTION 1200 MF</t>
  </si>
  <si>
    <t>224.00</t>
  </si>
  <si>
    <t>BASE</t>
  </si>
  <si>
    <t>1200 MF</t>
  </si>
  <si>
    <t>SECTION 1200 A</t>
  </si>
  <si>
    <t>PAYMENT</t>
  </si>
  <si>
    <t>REFERS</t>
  </si>
  <si>
    <t>ITEM</t>
  </si>
  <si>
    <t>DESCRIPTION</t>
  </si>
  <si>
    <t>UNIT</t>
  </si>
  <si>
    <t>QUAN-</t>
  </si>
  <si>
    <t>RATE</t>
  </si>
  <si>
    <t>AMOUNT</t>
  </si>
  <si>
    <t>TO</t>
  </si>
  <si>
    <t>NO</t>
  </si>
  <si>
    <t>TITY</t>
  </si>
  <si>
    <t>SABS</t>
  </si>
  <si>
    <t>110.00</t>
  </si>
  <si>
    <t>GENERAL</t>
  </si>
  <si>
    <t>1200 A</t>
  </si>
  <si>
    <t>110.01</t>
  </si>
  <si>
    <t xml:space="preserve">Additional tests required by the </t>
  </si>
  <si>
    <t>Engineer</t>
  </si>
  <si>
    <t>PC Sum</t>
  </si>
  <si>
    <t xml:space="preserve">Charge required by Contractor on </t>
  </si>
  <si>
    <t xml:space="preserve">subitem 110.04.01 above </t>
  </si>
  <si>
    <t>.04</t>
  </si>
  <si>
    <t>In roadways</t>
  </si>
  <si>
    <t>m³</t>
  </si>
  <si>
    <t>SECTION 1200 C</t>
  </si>
  <si>
    <t>130.00</t>
  </si>
  <si>
    <t>SITE CLEARANCE</t>
  </si>
  <si>
    <t>1200 C</t>
  </si>
  <si>
    <t>PSC</t>
  </si>
  <si>
    <t>130.01</t>
  </si>
  <si>
    <t>Clear and grub:</t>
  </si>
  <si>
    <t>8.2.1</t>
  </si>
  <si>
    <t>Areas</t>
  </si>
  <si>
    <t>m²</t>
  </si>
  <si>
    <t>m</t>
  </si>
  <si>
    <t>8.2.2</t>
  </si>
  <si>
    <t>8.2.4</t>
  </si>
  <si>
    <t>TOTAL SECTION 1200 MF CARRIED TO SUMMARY</t>
  </si>
  <si>
    <t>.05</t>
  </si>
  <si>
    <t xml:space="preserve">Intermediate excavation  </t>
  </si>
  <si>
    <t xml:space="preserve">Hard rock excavation     </t>
  </si>
  <si>
    <t>PSD</t>
  </si>
  <si>
    <t>8.3.3</t>
  </si>
  <si>
    <t/>
  </si>
  <si>
    <t>TOTAL SECTION 1200 C CARRIED TO SUMMARY</t>
  </si>
  <si>
    <t>SECTION 1200 D</t>
  </si>
  <si>
    <t>140.00</t>
  </si>
  <si>
    <t>EARTHWORKS</t>
  </si>
  <si>
    <t>1200 D</t>
  </si>
  <si>
    <t>140.01</t>
  </si>
  <si>
    <t>Bulk excavation:</t>
  </si>
  <si>
    <t xml:space="preserve">Excavate in all materials and use for </t>
  </si>
  <si>
    <t>embankment or backfill as ordered from:</t>
  </si>
  <si>
    <t>Necessary excavations</t>
  </si>
  <si>
    <t>Excavate in all materials and dispose</t>
  </si>
  <si>
    <t>Existing services:</t>
  </si>
  <si>
    <t>Hand excavation for locating and</t>
  </si>
  <si>
    <t>exposing existing services:</t>
  </si>
  <si>
    <t>In all other areas</t>
  </si>
  <si>
    <t>Soft material</t>
  </si>
  <si>
    <t>Intermediate material</t>
  </si>
  <si>
    <t xml:space="preserve">Compliance with OHS Act and </t>
  </si>
  <si>
    <t>8.3.8</t>
  </si>
  <si>
    <t>TOTAL SECTION 1200 DB CARRIED TO SUMMARY</t>
  </si>
  <si>
    <t>210.00</t>
  </si>
  <si>
    <t>t</t>
  </si>
  <si>
    <t>bedding, complete with couplings:</t>
  </si>
  <si>
    <t>210.03</t>
  </si>
  <si>
    <t>TOTAL SECTION 1200 L CARRIED TO SUMMARY</t>
  </si>
  <si>
    <t xml:space="preserve">                  SECTION 1200 LB</t>
  </si>
  <si>
    <t>211.00</t>
  </si>
  <si>
    <t>BEDDING (PIPES)</t>
  </si>
  <si>
    <t>1200 LB</t>
  </si>
  <si>
    <t>PSLB</t>
  </si>
  <si>
    <t>Supply only of bedding by importation:</t>
  </si>
  <si>
    <t xml:space="preserve">Selected fill material   </t>
  </si>
  <si>
    <t>From commercial sources:</t>
  </si>
  <si>
    <t>Encasing of pipes in concrete:</t>
  </si>
  <si>
    <t xml:space="preserve">Selected granular material       </t>
  </si>
  <si>
    <t>TOTAL SECTION 1200 LB CARRIED TO SUMMARY</t>
  </si>
  <si>
    <t>223.07</t>
  </si>
  <si>
    <t xml:space="preserve">Construct base with material from </t>
  </si>
  <si>
    <t>224.03</t>
  </si>
  <si>
    <t xml:space="preserve">commercial sources or designated </t>
  </si>
  <si>
    <t>borrow areas:</t>
  </si>
  <si>
    <t>8.3.7</t>
  </si>
  <si>
    <t>TOTAL SECTION 1200 D CARRIED TO SUMMARY</t>
  </si>
  <si>
    <t xml:space="preserve">                  SECTION 1200 DB</t>
  </si>
  <si>
    <t>142.00</t>
  </si>
  <si>
    <t>EARTHWORKS (PIPE TRENCHES)</t>
  </si>
  <si>
    <t>1200 DB</t>
  </si>
  <si>
    <t>TRENCHES FOR WATER PIPES</t>
  </si>
  <si>
    <t>PSDB</t>
  </si>
  <si>
    <t>142.01</t>
  </si>
  <si>
    <t xml:space="preserve">Excavate in all materials for trenches, </t>
  </si>
  <si>
    <t xml:space="preserve">backfill, compact and dispose of surplus </t>
  </si>
  <si>
    <t>material:</t>
  </si>
  <si>
    <t xml:space="preserve">Up to 1,0 m      </t>
  </si>
  <si>
    <t>142.02</t>
  </si>
  <si>
    <t>Extra over item 142.01 above for:</t>
  </si>
  <si>
    <t>.09</t>
  </si>
  <si>
    <t>PSA</t>
  </si>
  <si>
    <t>.01</t>
  </si>
  <si>
    <t>-</t>
  </si>
  <si>
    <t>sum</t>
  </si>
  <si>
    <t>8.3.1</t>
  </si>
  <si>
    <t>.02</t>
  </si>
  <si>
    <t>8.3.2</t>
  </si>
  <si>
    <t>charges</t>
  </si>
  <si>
    <t>110.02</t>
  </si>
  <si>
    <t>Scheduled time-related items:</t>
  </si>
  <si>
    <t>8.4.1</t>
  </si>
  <si>
    <t>Engineer:</t>
  </si>
  <si>
    <t>.03</t>
  </si>
  <si>
    <t>%</t>
  </si>
  <si>
    <t>Carried forward</t>
  </si>
  <si>
    <t>Brought forward</t>
  </si>
  <si>
    <t>110.04</t>
  </si>
  <si>
    <t>Prime Cost Sums:</t>
  </si>
  <si>
    <t>8.6</t>
  </si>
  <si>
    <t>75mm diameter</t>
  </si>
  <si>
    <t>Class 20 MPa/19 mm</t>
  </si>
  <si>
    <t>Class 25 MPa/19 mm</t>
  </si>
  <si>
    <t>1200 H</t>
  </si>
  <si>
    <t>8.3.14</t>
  </si>
  <si>
    <t>TOTAL SECTION 1200 H CARRIED TO SUMMARY</t>
  </si>
  <si>
    <t>No</t>
  </si>
  <si>
    <t>Rate Only</t>
  </si>
  <si>
    <t xml:space="preserve">material from commercial sources      </t>
  </si>
  <si>
    <t>Tendered Amount</t>
  </si>
  <si>
    <t xml:space="preserve">VALUE ADDED TAX (VAT) </t>
  </si>
  <si>
    <t>TENDER SUM CARRIED TO FORM OF OFFER AND ACCEPTANCE</t>
  </si>
  <si>
    <t>SUB TOTAL (Excl.Vat)</t>
  </si>
  <si>
    <t>No.</t>
  </si>
  <si>
    <t xml:space="preserve">                  SECTION 1200 LD</t>
  </si>
  <si>
    <t>213.00</t>
  </si>
  <si>
    <t>SEWERS</t>
  </si>
  <si>
    <t>1200 LD</t>
  </si>
  <si>
    <t>213.01</t>
  </si>
  <si>
    <t>213.02</t>
  </si>
  <si>
    <t>213.03</t>
  </si>
  <si>
    <t>Precast concrete manhole:</t>
  </si>
  <si>
    <t>With concrete cover and slab:</t>
  </si>
  <si>
    <t xml:space="preserve">Depth 0 m up to 0,5 m    </t>
  </si>
  <si>
    <t xml:space="preserve">Depth 0,5 m up to 1,0 m  </t>
  </si>
  <si>
    <t xml:space="preserve">Depth 1,0 m up to 1,5 m </t>
  </si>
  <si>
    <t>TOTAL SECTION 1200 LD CARRIED TO SUMMARY</t>
  </si>
  <si>
    <t>211.01</t>
  </si>
  <si>
    <t xml:space="preserve">Provision of bedding from trench </t>
  </si>
  <si>
    <t>excavations:</t>
  </si>
  <si>
    <t xml:space="preserve">Selected granular material </t>
  </si>
  <si>
    <t>Selected fill material</t>
  </si>
  <si>
    <t>TRENCHES FOR SEWER PIPES</t>
  </si>
  <si>
    <t xml:space="preserve">Over 1,0 m up to 2,0 m    </t>
  </si>
  <si>
    <t xml:space="preserve">                 SECTION 1200 LK</t>
  </si>
  <si>
    <t>(SPEC LK)</t>
  </si>
  <si>
    <t>220.00</t>
  </si>
  <si>
    <t>VALVE INSTALLATIONS</t>
  </si>
  <si>
    <t>PSLK 8.2.1</t>
  </si>
  <si>
    <t>220.01</t>
  </si>
  <si>
    <t>Supply and deliver valve:</t>
  </si>
  <si>
    <t>DN 50mm PN 10</t>
  </si>
  <si>
    <t>Magflow watermeter</t>
  </si>
  <si>
    <t>Install, bed and field-test small valve</t>
  </si>
  <si>
    <t>TOTAL SECTION 1200 LK CARRIED TO SUMMARY</t>
  </si>
  <si>
    <t>Gate Valve</t>
  </si>
  <si>
    <t xml:space="preserve">flanged/threaded valves with non-rising </t>
  </si>
  <si>
    <t>spindles,complete with handwheel, complete</t>
  </si>
  <si>
    <t xml:space="preserve">with coupling </t>
  </si>
  <si>
    <t>Sum</t>
  </si>
  <si>
    <t xml:space="preserve">             PARTICULAR SPECIFICATION PD</t>
  </si>
  <si>
    <t>PD 10</t>
  </si>
  <si>
    <t>BUILDING WORK</t>
  </si>
  <si>
    <t>Brickwork:</t>
  </si>
  <si>
    <t>230 mm thick, non-facing plastered/</t>
  </si>
  <si>
    <t>extra, engineering bricks</t>
  </si>
  <si>
    <t>110 mm thick, non-facing plastered/</t>
  </si>
  <si>
    <t>Plaster work:</t>
  </si>
  <si>
    <t xml:space="preserve">25 mm thick, wood-float finish     </t>
  </si>
  <si>
    <t xml:space="preserve">25 mm thick, steel-float finish    </t>
  </si>
  <si>
    <t>Brickwork reinforcement:</t>
  </si>
  <si>
    <t xml:space="preserve">75mm Wide reinforcement built in horizontally </t>
  </si>
  <si>
    <t xml:space="preserve">150mm Wide reinforcement built in horizontally </t>
  </si>
  <si>
    <t xml:space="preserve">230mm Wide reinforcement built in horizontally </t>
  </si>
  <si>
    <t>Prestressed fabricated lintels:</t>
  </si>
  <si>
    <t xml:space="preserve">110 x 75mm Lintels in lengths not exceeding 3m </t>
  </si>
  <si>
    <t>and not exceeding 4,5m</t>
  </si>
  <si>
    <t>Turning pieces:</t>
  </si>
  <si>
    <t xml:space="preserve">220mm Wide turning piece to lintels, etc. </t>
  </si>
  <si>
    <t xml:space="preserve">Closing 50mm cavity of hollow wall vertically </t>
  </si>
  <si>
    <t>with brickwork half brick wide.</t>
  </si>
  <si>
    <t xml:space="preserve">Closing 50mm cavity of hollow wall horizontally </t>
  </si>
  <si>
    <t>with one course of brickwork</t>
  </si>
  <si>
    <t>1200 PD</t>
  </si>
  <si>
    <t>Galvanised hoop iron cramps, ties, etc:</t>
  </si>
  <si>
    <t xml:space="preserve">30 x 1,6mm Roof tie 1,5m long with one end fixed </t>
  </si>
  <si>
    <t>to timber and other  end built into brickwork</t>
  </si>
  <si>
    <t>Expansion Joint:</t>
  </si>
  <si>
    <t>brickwork</t>
  </si>
  <si>
    <t>Face Brickwork:</t>
  </si>
  <si>
    <t>External Face bricks</t>
  </si>
  <si>
    <t xml:space="preserve">"Corobrik Silvergrey Travertine", or of equal approved </t>
  </si>
  <si>
    <t xml:space="preserve"> standard, external face bricks pointed with square </t>
  </si>
  <si>
    <t xml:space="preserve">recessed horizontal and vertical joints </t>
  </si>
  <si>
    <t xml:space="preserve">Extra over brickwork for face brickwork </t>
  </si>
  <si>
    <t>Roof Coverings:</t>
  </si>
  <si>
    <t xml:space="preserve">0.58mm thick IBR 890/Supa-Clad AZ150 </t>
  </si>
  <si>
    <t xml:space="preserve">Zincalume/Aluminium based coating on both sides. </t>
  </si>
  <si>
    <t>manufacturers specification underwritten by 10 year</t>
  </si>
  <si>
    <t xml:space="preserve">SAFAL guarantee. </t>
  </si>
  <si>
    <t>Roof covering with pitch not exceeding 25 degrees</t>
  </si>
  <si>
    <t>Barge Flashing 350mm girth</t>
  </si>
  <si>
    <t xml:space="preserve">300mm Zincalume Eaves closure flashings </t>
  </si>
  <si>
    <t>including polypropylene</t>
  </si>
  <si>
    <t>Roof and Wall Insulation:</t>
  </si>
  <si>
    <t>"SA Fibreglass - Sisalation 420", or of equal approved</t>
  </si>
  <si>
    <t>Roof Construction:</t>
  </si>
  <si>
    <t>Doors:</t>
  </si>
  <si>
    <t xml:space="preserve"> </t>
  </si>
  <si>
    <t>Fittings:</t>
  </si>
  <si>
    <t>Benches:</t>
  </si>
  <si>
    <t xml:space="preserve"> x1.2mm square tubing bench with 4 x 75 x 32mm </t>
  </si>
  <si>
    <t>Ceilings:</t>
  </si>
  <si>
    <t>Floor Coverings:</t>
  </si>
  <si>
    <t xml:space="preserve">Preparation of cement screeds and walls </t>
  </si>
  <si>
    <t xml:space="preserve">Prepare cement screed to receive vinyl floor </t>
  </si>
  <si>
    <t xml:space="preserve">covering by applying 3mm thick Tal Screed </t>
  </si>
  <si>
    <t xml:space="preserve">master self levelling screed and smoothing </t>
  </si>
  <si>
    <t>compound</t>
  </si>
  <si>
    <t>.06</t>
  </si>
  <si>
    <t>Push Plates and Kicking Plates</t>
  </si>
  <si>
    <t>Door Furniture</t>
  </si>
  <si>
    <t>Manufactured by "Union"</t>
  </si>
  <si>
    <t xml:space="preserve">Male Indicator Sign on 152x152x3mm plate- </t>
  </si>
  <si>
    <t>Code AL5066-06ASE11</t>
  </si>
  <si>
    <t xml:space="preserve">Female Indicator Sign on 152x152x3mm plate- </t>
  </si>
  <si>
    <t xml:space="preserve">Disabled Indicator Sign on 152x152x3mm plate- </t>
  </si>
  <si>
    <t>Windows</t>
  </si>
  <si>
    <t>.07</t>
  </si>
  <si>
    <t>Tiling</t>
  </si>
  <si>
    <t xml:space="preserve">Vat excluded) </t>
  </si>
  <si>
    <t>On walls</t>
  </si>
  <si>
    <t>On walls in isolated panels, splashbacks, etc</t>
  </si>
  <si>
    <t>On floors</t>
  </si>
  <si>
    <t>On skirtings</t>
  </si>
  <si>
    <t>Sanitary Fittings</t>
  </si>
  <si>
    <t xml:space="preserve">Stainless steel </t>
  </si>
  <si>
    <t xml:space="preserve">"Franke" </t>
  </si>
  <si>
    <t xml:space="preserve">NOTE: Stainless steel for urinals, basins, quality sinks, </t>
  </si>
  <si>
    <t xml:space="preserve">Franke sanitaryware sit-on vanity basin , size 415 x </t>
  </si>
  <si>
    <t xml:space="preserve">steel , size 415 x 500mm with taphole including </t>
  </si>
  <si>
    <t>Shower Door</t>
  </si>
  <si>
    <t>Taps, Valves</t>
  </si>
  <si>
    <t>Rough Brass</t>
  </si>
  <si>
    <t xml:space="preserve">"Cobra Watertech 373", or of equal approved </t>
  </si>
  <si>
    <t>Fire Appliances</t>
  </si>
  <si>
    <t xml:space="preserve">Hose in Reel with mass 22kg (PVC hose included) </t>
  </si>
  <si>
    <t>Mirrors</t>
  </si>
  <si>
    <t>Paintwork</t>
  </si>
  <si>
    <t>On floated plaster</t>
  </si>
  <si>
    <t xml:space="preserve">One coat universal undercoat and two coats </t>
  </si>
  <si>
    <t xml:space="preserve">Eggshell enamel paint  </t>
  </si>
  <si>
    <t>.01 On internal walls</t>
  </si>
  <si>
    <t>.02 On external walls</t>
  </si>
  <si>
    <t>Rhino board Ceiling</t>
  </si>
  <si>
    <t>One coat plaster primer, two universal undercoats</t>
  </si>
  <si>
    <t xml:space="preserve">and two coats "Self-coat", or of equal approved </t>
  </si>
  <si>
    <t xml:space="preserve">standard, paint </t>
  </si>
  <si>
    <t>On plastered ceilings</t>
  </si>
  <si>
    <t>TOTAL PARTICULAR SPECIFICATION PD CARRIED TO SUMMARY</t>
  </si>
  <si>
    <t>LIGHT SWITCHES</t>
  </si>
  <si>
    <t>CONDUCTORS</t>
  </si>
  <si>
    <t>Excavations in earth</t>
  </si>
  <si>
    <t>SUB TOTAL</t>
  </si>
  <si>
    <t>SECTION 1200 H</t>
  </si>
  <si>
    <t>180.00</t>
  </si>
  <si>
    <t>STRUCTURAL STEELWORK</t>
  </si>
  <si>
    <t>.08</t>
  </si>
  <si>
    <t>8.3.4</t>
  </si>
  <si>
    <t>Handrails:</t>
  </si>
  <si>
    <t>Handrail assembly complete:</t>
  </si>
  <si>
    <t>Pipes up to 110 mm dia for depths:</t>
  </si>
  <si>
    <t xml:space="preserve">Over 2,0 m up to 3,0 m    </t>
  </si>
  <si>
    <t xml:space="preserve">Over 3,0 m up to 4,0 m    </t>
  </si>
  <si>
    <t>142.04</t>
  </si>
  <si>
    <t>Extra over item 142.03 above for:</t>
  </si>
  <si>
    <t xml:space="preserve">Hand excavation where odered by the </t>
  </si>
  <si>
    <t>Enginer:</t>
  </si>
  <si>
    <r>
      <t>m</t>
    </r>
    <r>
      <rPr>
        <sz val="10"/>
        <rFont val="Calibri"/>
        <family val="2"/>
      </rPr>
      <t>³</t>
    </r>
  </si>
  <si>
    <t>Supply, lay and bed on flexible</t>
  </si>
  <si>
    <t>90° elbows:</t>
  </si>
  <si>
    <t>Reducing tees:</t>
  </si>
  <si>
    <t>End caps</t>
  </si>
  <si>
    <t>210.01</t>
  </si>
  <si>
    <t>210.02</t>
  </si>
  <si>
    <t>Steel Pipe:</t>
  </si>
  <si>
    <t>(at road crossings)</t>
  </si>
  <si>
    <t>75mm diameter (Grade x42 steel) -</t>
  </si>
  <si>
    <t xml:space="preserve">5.0mm wall thickness </t>
  </si>
  <si>
    <t>Supply, lay, joint, bed and test pipeline:</t>
  </si>
  <si>
    <t>directly into manhole (length of building</t>
  </si>
  <si>
    <t>connection 2 to 6m) as per the drawings</t>
  </si>
  <si>
    <t xml:space="preserve"> 6m) as per the drawings</t>
  </si>
  <si>
    <t>main sewer</t>
  </si>
  <si>
    <t xml:space="preserve">Extra-over Item 213.02 for erf  connection </t>
  </si>
  <si>
    <t>Mechanical Watermeter</t>
  </si>
  <si>
    <t>watermeter</t>
  </si>
  <si>
    <t>Strainer</t>
  </si>
  <si>
    <t>DN 50mm PN 10 Elster Kent strainer</t>
  </si>
  <si>
    <t>SDLK 8.2.2</t>
  </si>
  <si>
    <t>520.02</t>
  </si>
  <si>
    <t>(nominal bore up to 300mm)</t>
  </si>
  <si>
    <t>GateValves</t>
  </si>
  <si>
    <t xml:space="preserve">Mechanical Water Meter </t>
  </si>
  <si>
    <t>Sand</t>
  </si>
  <si>
    <t>8.5.1</t>
  </si>
  <si>
    <t>CLIENT:</t>
  </si>
  <si>
    <t xml:space="preserve">MOHOKARE LOCAL MUNICIPALITY </t>
  </si>
  <si>
    <t>CONTRACT NO:</t>
  </si>
  <si>
    <t>CONTRACT TITLE:</t>
  </si>
  <si>
    <t>BILL OF QUANTITIES</t>
  </si>
  <si>
    <t>NB</t>
  </si>
  <si>
    <t>TENDERERS MUST COMPLETE THE SCHEDULE OF QUANTITIES IN BLACK INK</t>
  </si>
  <si>
    <t>SUMMARY OF SCHEDULE OF QUANTITIES</t>
  </si>
  <si>
    <t>manhole</t>
  </si>
  <si>
    <t>SANS</t>
  </si>
  <si>
    <t>SCHEDULED FIXED-CHARGE AND</t>
  </si>
  <si>
    <t>VALUE-RELATED ITEMS</t>
  </si>
  <si>
    <t>PSA 8.3.1</t>
  </si>
  <si>
    <t>0.1</t>
  </si>
  <si>
    <t>Fixed preliminary and general</t>
  </si>
  <si>
    <t>PSA 8.3.2</t>
  </si>
  <si>
    <t>0.2</t>
  </si>
  <si>
    <t xml:space="preserve">Value related preliminary and </t>
  </si>
  <si>
    <t>general charges</t>
  </si>
  <si>
    <t>110.03</t>
  </si>
  <si>
    <t xml:space="preserve">Sums stated provisionally by the </t>
  </si>
  <si>
    <t>Works executed by the Contractor:</t>
  </si>
  <si>
    <t>General refurbishment work</t>
  </si>
  <si>
    <t>Prov</t>
  </si>
  <si>
    <t xml:space="preserve">Overheads, charges and profit on </t>
  </si>
  <si>
    <t xml:space="preserve">subitem 110.03.01.01  </t>
  </si>
  <si>
    <t>above</t>
  </si>
  <si>
    <t>Housing for Engineer's representative</t>
  </si>
  <si>
    <t>subitem 110.04.03 above</t>
  </si>
  <si>
    <t>Transportation for the Engineer</t>
  </si>
  <si>
    <t>subitem 110.04.05 above</t>
  </si>
  <si>
    <t>110.05</t>
  </si>
  <si>
    <t>Daywork (Provisional)</t>
  </si>
  <si>
    <t>8.7</t>
  </si>
  <si>
    <t>Labour</t>
  </si>
  <si>
    <t>Skilled labour</t>
  </si>
  <si>
    <t>h</t>
  </si>
  <si>
    <t>Semi-skilled labour</t>
  </si>
  <si>
    <t>Unskilled labour</t>
  </si>
  <si>
    <t>Materials</t>
  </si>
  <si>
    <t>Allow for all-inclusive materials</t>
  </si>
  <si>
    <t>actually used</t>
  </si>
  <si>
    <t>Contractor's own Plant</t>
  </si>
  <si>
    <t>Plant hired by the Contractor</t>
  </si>
  <si>
    <t>Allow for net cost of hired plant</t>
  </si>
  <si>
    <t>PSA 8.9</t>
  </si>
  <si>
    <t>110.06</t>
  </si>
  <si>
    <t>Construction Regulations:</t>
  </si>
  <si>
    <t>110.07</t>
  </si>
  <si>
    <t>Community Liaison Officer</t>
  </si>
  <si>
    <t>Community Liaison Officer Cost</t>
  </si>
  <si>
    <t>subitem 110.09.01 above</t>
  </si>
  <si>
    <t>TOTAL OF SECTION 1200 A CARRIED TO SUMMARY</t>
  </si>
  <si>
    <t xml:space="preserve">Extra over items 140.01.01, </t>
  </si>
  <si>
    <t>8.3.15</t>
  </si>
  <si>
    <t>140.10</t>
  </si>
  <si>
    <t>140.11</t>
  </si>
  <si>
    <t>140.03</t>
  </si>
  <si>
    <t>Importing of materials:</t>
  </si>
  <si>
    <t>140.07</t>
  </si>
  <si>
    <t>140.01.01.01 and 140.01.02 above for:</t>
  </si>
  <si>
    <t>stockpiling</t>
  </si>
  <si>
    <t xml:space="preserve">Extra over items 140.01.02 for temporary </t>
  </si>
  <si>
    <t>Extra over items 140.01.02 for disposing</t>
  </si>
  <si>
    <t>the Contractor</t>
  </si>
  <si>
    <t xml:space="preserve">of spoil material on a site provided by </t>
  </si>
  <si>
    <t>Extra over items 140.01 for importation</t>
  </si>
  <si>
    <t xml:space="preserve">of materials from commercial sources   </t>
  </si>
  <si>
    <t xml:space="preserve">Backfill stabilized with 5% cement </t>
  </si>
  <si>
    <t xml:space="preserve">where directed by the Engineer   </t>
  </si>
  <si>
    <t>142.03</t>
  </si>
  <si>
    <t>Excavate for stormwater inlet and outlet</t>
  </si>
  <si>
    <t xml:space="preserve">structures and for manholes, catchpits </t>
  </si>
  <si>
    <t>and the like in all materials, irrespective</t>
  </si>
  <si>
    <t>of depth and backfill around structures</t>
  </si>
  <si>
    <t>142.07</t>
  </si>
  <si>
    <t>drawings</t>
  </si>
  <si>
    <t>8.3.13</t>
  </si>
  <si>
    <t>Corrosion Protection</t>
  </si>
  <si>
    <t>243.01</t>
  </si>
  <si>
    <t>243.02</t>
  </si>
  <si>
    <t>243.03</t>
  </si>
  <si>
    <t>243.04</t>
  </si>
  <si>
    <t xml:space="preserve">110 x 75mm Lintels in lengths exceeding 3m </t>
  </si>
  <si>
    <t>243.05</t>
  </si>
  <si>
    <t>243.06</t>
  </si>
  <si>
    <t>Brickwork Sundries:</t>
  </si>
  <si>
    <t>243.07</t>
  </si>
  <si>
    <t>243.08</t>
  </si>
  <si>
    <t>243.09</t>
  </si>
  <si>
    <t>243.10</t>
  </si>
  <si>
    <t>243.11</t>
  </si>
  <si>
    <t>243.12</t>
  </si>
  <si>
    <t>243.13</t>
  </si>
  <si>
    <t>243.14</t>
  </si>
  <si>
    <t>R. . . . . . .</t>
  </si>
  <si>
    <t>243.15</t>
  </si>
  <si>
    <t xml:space="preserve">"Greenfield" type WMS001 wall mounted 38 x 38 </t>
  </si>
  <si>
    <t>243.16</t>
  </si>
  <si>
    <t>243.17</t>
  </si>
  <si>
    <t>243.19</t>
  </si>
  <si>
    <t>243.20</t>
  </si>
  <si>
    <t>243.21</t>
  </si>
  <si>
    <t>243.22</t>
  </si>
  <si>
    <t>243.23</t>
  </si>
  <si>
    <t>243.24</t>
  </si>
  <si>
    <t>243.25</t>
  </si>
  <si>
    <t>243.26</t>
  </si>
  <si>
    <t>243.27</t>
  </si>
  <si>
    <t>243.28</t>
  </si>
  <si>
    <t>Structural Concrete</t>
  </si>
  <si>
    <t>243.29</t>
  </si>
  <si>
    <t>Miscellaneuos</t>
  </si>
  <si>
    <t xml:space="preserve">Plumbing </t>
  </si>
  <si>
    <t>Water Closet (WC) suites</t>
  </si>
  <si>
    <t>Wash Hand Basin (WHB)</t>
  </si>
  <si>
    <t>Urinal (UR)</t>
  </si>
  <si>
    <t>Shower</t>
  </si>
  <si>
    <t>Sink</t>
  </si>
  <si>
    <t>Ironmongery</t>
  </si>
  <si>
    <t>Hinge</t>
  </si>
  <si>
    <t>Lock, etc</t>
  </si>
  <si>
    <t>Handles, etc</t>
  </si>
  <si>
    <t>Door Closers, Floor Springs, etc</t>
  </si>
  <si>
    <t>Pipes up to 150 mm dia for depths:</t>
  </si>
  <si>
    <t>Over 1,2 to 2,0 m</t>
  </si>
  <si>
    <t>PVC-u  class 9 pipes:</t>
  </si>
  <si>
    <t>HDPE  class 6 pipes: complete with fiitings</t>
  </si>
  <si>
    <t>as per drawing: 1006-CIV-DRG-201</t>
  </si>
  <si>
    <t xml:space="preserve">Extra over items 210.01 for </t>
  </si>
  <si>
    <t xml:space="preserve">supplying, laying and bedding of PVC-u </t>
  </si>
  <si>
    <t>DN75 mm</t>
  </si>
  <si>
    <t xml:space="preserve">DN90 mm x DN90 mm  x DN75 mm </t>
  </si>
  <si>
    <t xml:space="preserve">DN 75 mm  </t>
  </si>
  <si>
    <t>PVC-u flanged adaptor Couplings</t>
  </si>
  <si>
    <t>DN 50mm</t>
  </si>
  <si>
    <t>DN 75mm</t>
  </si>
  <si>
    <t xml:space="preserve">                SECTION 1200 L</t>
  </si>
  <si>
    <t>DN 90mm</t>
  </si>
  <si>
    <t>Reducer</t>
  </si>
  <si>
    <t>DN 75 x 50mm PVC-u Reducer</t>
  </si>
  <si>
    <t>PSL8.2.11</t>
  </si>
  <si>
    <t>210.04</t>
  </si>
  <si>
    <t>211.03</t>
  </si>
  <si>
    <t>211.02</t>
  </si>
  <si>
    <t xml:space="preserve">DN 110mm PVC-u class 51  normal duty </t>
  </si>
  <si>
    <t>pipes</t>
  </si>
  <si>
    <t xml:space="preserve">DN 90 mm to manhole on DN110 mm </t>
  </si>
  <si>
    <t>SDLD8.2.11</t>
  </si>
  <si>
    <t>213.04</t>
  </si>
  <si>
    <t>Connection to existing sewer manhole</t>
  </si>
  <si>
    <t>Break into existing sewer and building a new</t>
  </si>
  <si>
    <t>DN 50mm PN 10nElster Kent "Helix 4000"</t>
  </si>
  <si>
    <t>G6 Material</t>
  </si>
  <si>
    <t xml:space="preserve">The Sum provided here is under the sole control of the Engineer and may </t>
  </si>
  <si>
    <t xml:space="preserve">be deducted in whole or in part </t>
  </si>
  <si>
    <t>EMPLOYER                    :</t>
  </si>
  <si>
    <t xml:space="preserve">CONTRACT NO               : </t>
  </si>
  <si>
    <t xml:space="preserve">CONTRACT TITLE           :   </t>
  </si>
  <si>
    <t>Tees:</t>
  </si>
  <si>
    <t>75 mm  x 75 mm dia</t>
  </si>
  <si>
    <t>No,</t>
  </si>
  <si>
    <t>DN 95mm</t>
  </si>
  <si>
    <t>243.18</t>
  </si>
  <si>
    <t>Bathroom Fittings:</t>
  </si>
  <si>
    <t>Window 900 x 600 mm(PT 69)</t>
  </si>
  <si>
    <t>Window 600 x 600 mm(PT 99)</t>
  </si>
  <si>
    <t>Window  1200 x 600 mm(PT 612)</t>
  </si>
  <si>
    <t>Window  1500 x 1500 mm(PT 1515)</t>
  </si>
  <si>
    <t>Pad Foundation: (Reinforced Concrete)</t>
  </si>
  <si>
    <t>Raft foundation: (Plastic Float Finish)</t>
  </si>
  <si>
    <t>SDD</t>
  </si>
  <si>
    <t>140.14</t>
  </si>
  <si>
    <t xml:space="preserve">Extra over items 140.01.01 for Backfill or </t>
  </si>
  <si>
    <t>8.3.9</t>
  </si>
  <si>
    <t>for fill materials against structures</t>
  </si>
  <si>
    <t>Construct in 150mm layers G6 material</t>
  </si>
  <si>
    <t xml:space="preserve">from commercial sources as per </t>
  </si>
  <si>
    <t xml:space="preserve">Depth 1,5 m up to 2,0 m </t>
  </si>
  <si>
    <t xml:space="preserve">Flooring, complete and installed with </t>
  </si>
  <si>
    <t>frames:</t>
  </si>
  <si>
    <t xml:space="preserve">Floorplate </t>
  </si>
  <si>
    <t>Expanded metal</t>
  </si>
  <si>
    <r>
      <t>m</t>
    </r>
    <r>
      <rPr>
        <sz val="10"/>
        <rFont val="Calibri"/>
        <family val="2"/>
      </rPr>
      <t>²</t>
    </r>
  </si>
  <si>
    <t xml:space="preserve">Extra over item 180.01 to 180.09 above </t>
  </si>
  <si>
    <t>for:</t>
  </si>
  <si>
    <t>SD8.3.17</t>
  </si>
  <si>
    <t>SDDM</t>
  </si>
  <si>
    <t>Treatment of insitu material:</t>
  </si>
  <si>
    <t xml:space="preserve">Rip and re-compact insitu material </t>
  </si>
  <si>
    <t>compacted to 93% MOD AASHTO</t>
  </si>
  <si>
    <t>Building foundations</t>
  </si>
  <si>
    <t xml:space="preserve">                  ELECTRICAL  BILL 1</t>
  </si>
  <si>
    <t>LV RETICULATION AND GENERAL</t>
  </si>
  <si>
    <t>Allow for all items required to provide all distribution boards as specified and not included elsewhere, together with all LV cable supplies between the substations/Kiosks and these boards, including also for all earth conductors as necessary to comply with the wiring code of practice.</t>
  </si>
  <si>
    <t>LV CABLES</t>
  </si>
  <si>
    <t>Provide multi-core armoured cables with copper conductors in the required lengths installed in trenches, on trays, against structures, in sleeves and in wiring channels, including for the fixing thereof</t>
  </si>
  <si>
    <t>35mm² 4-core cable</t>
  </si>
  <si>
    <t>25mm² 4-core cable</t>
  </si>
  <si>
    <t>16mm² 4-core cable</t>
  </si>
  <si>
    <t>6mm² 4-core cable</t>
  </si>
  <si>
    <t>MAIN EARTH CONDUCTORS</t>
  </si>
  <si>
    <t xml:space="preserve">The supply of all stranded copper earth conductors (both bare and PVC insulated) and lugs and the installation thereof, together with cables on trays, against structures, in sleeves and in wiring channels, including for the fixing and connecting thereof, </t>
  </si>
  <si>
    <t>25mm² bare conductor</t>
  </si>
  <si>
    <t>16mm² bare conductor</t>
  </si>
  <si>
    <t>10mm² bare conductor</t>
  </si>
  <si>
    <t>4mm² bare conductor</t>
  </si>
  <si>
    <t>TERMINATION OF LV CABLES</t>
  </si>
  <si>
    <t>The supply of the correct glands, shrouds, lugs, tape, heat shrink material, clamps, nuts, washers and bolts, etc. and the provision of the complete cable termination in boards or on/in equipment</t>
  </si>
  <si>
    <t>35mm² 4-core cable termination</t>
  </si>
  <si>
    <t>Each</t>
  </si>
  <si>
    <t>25mm² 4-core cable termination</t>
  </si>
  <si>
    <t>16mm² 4-core cable termination</t>
  </si>
  <si>
    <t>6mm² 4-core cable termination</t>
  </si>
  <si>
    <t>CABLE TRENCHES</t>
  </si>
  <si>
    <t>All cable trenching necessary to lay new cables and plant lighting poles to expose existing cables including back filling - all to specification and with 75mm earth bed for cables in soft and hard rock trenches (450mm wide x 750mm deep)</t>
  </si>
  <si>
    <t>Excavation in soft rock</t>
  </si>
  <si>
    <t>Excavation in hard rock</t>
  </si>
  <si>
    <t>Bill 1</t>
  </si>
  <si>
    <t>110mm diameter</t>
  </si>
  <si>
    <t>50mm diameter</t>
  </si>
  <si>
    <t>Electrical Danger tape as specified</t>
  </si>
  <si>
    <t>Electrical Manholes (600 x 600)</t>
  </si>
  <si>
    <t>KIOSKS AND SWITCHGEAR</t>
  </si>
  <si>
    <t>The supply installation testing and handing over of all LV Kiosks and control panels for the supplies to area lighting, indoor distribution boards, etc within the project premises, including for all equipment as specified and per drawings</t>
  </si>
  <si>
    <t>Kiosk 1 as specified</t>
  </si>
  <si>
    <t>Kiosk 2 as specified</t>
  </si>
  <si>
    <t>The supply of individual components for distribution boards and the installation thereof in boards with sufficient space for this (Prices required for alterations to boards and as such all quantities are provisional)</t>
  </si>
  <si>
    <t>6 - 15 kA 3 P Circuit Breakers</t>
  </si>
  <si>
    <t>60 A</t>
  </si>
  <si>
    <t>80 A</t>
  </si>
  <si>
    <t>125 A</t>
  </si>
  <si>
    <t>150 A</t>
  </si>
  <si>
    <t>200 A</t>
  </si>
  <si>
    <t>AREA LIGHTING INSTALLATION</t>
  </si>
  <si>
    <t>Concrete foundation complete with foundation bolts, soil and concrete cube tests as specified</t>
  </si>
  <si>
    <t xml:space="preserve">Complete mast earthing as specified </t>
  </si>
  <si>
    <t>Delivery to site (per load)</t>
  </si>
  <si>
    <t>COMMISSIONING</t>
  </si>
  <si>
    <t>Tenderers to allow for all the commissioning requirements, including testing, attendance, as-built drawings, manuals, for wiring, DBs, power points, lighting points, etc. as set out in the specification and SANS 01042, prior to the installation being handed over to Employer</t>
  </si>
  <si>
    <t>GENERAL ITEMS</t>
  </si>
  <si>
    <t>Any additional items that the tenderer deems necessary for the successful and total completion of the portion of the work required for this Bill (specify):</t>
  </si>
  <si>
    <t>Health and Safety File</t>
  </si>
  <si>
    <t>subitem 110.07.01 above</t>
  </si>
  <si>
    <t>TOTAL ELECTRICAL AND MECHANICAL BILL CARRIED TO SUMMARY</t>
  </si>
  <si>
    <t xml:space="preserve">                  ELECTRICAL  BILL 2 </t>
  </si>
  <si>
    <t>INTERNAL ELECTRICAL INSTALLATION</t>
  </si>
  <si>
    <t>Note:  Electrical installation, including conduits, etc. for other services, but excluding all items covered elsewhere in the Bills of Quantities</t>
  </si>
  <si>
    <t>CONDUIT</t>
  </si>
  <si>
    <t>Rigid conduit, including all couplings, plugs, fixing saddles and screws, cutting bending, fixing, cleaning for wiring purposes</t>
  </si>
  <si>
    <t>20mm PVC cast in brickwork or ceiling void</t>
  </si>
  <si>
    <t>25mm PVC cast in concrete or brickwork</t>
  </si>
  <si>
    <t>DRAW BOXES</t>
  </si>
  <si>
    <t>Supply and installation of pressed steel hot dipped galvanized boxes for sockets, draw boxes, etc. flush mounted in brickwork or cast into concrete connected to the conduit installation as specified</t>
  </si>
  <si>
    <t>100 x 50 x 50mm boxes</t>
  </si>
  <si>
    <t>100 x 100 x 50mm boxes</t>
  </si>
  <si>
    <t>Blank 100 x 100 x 50mm coverplates</t>
  </si>
  <si>
    <t>Blank 100 x 50mm coverplates</t>
  </si>
  <si>
    <t>1 to 4 way draw boxes 65mm dia. X 50mm deep for 20mm conduit and installation in brickwork or open ceilings</t>
  </si>
  <si>
    <t>SWITCH SOCKET OUTLETS</t>
  </si>
  <si>
    <t>Supply and installation of socket outlets installed in flush and galvanized draw boxes, complete with socket fixing screws</t>
  </si>
  <si>
    <t>16 A 3-pin single dedicated switch socket with coverplate</t>
  </si>
  <si>
    <t>Supply and installation of the vandal resistant, weather-dust-and-vapourproof flush or ceiling mounted isolating switches for power points, complete with 100 x 100 x 50mm galvanized draw box, complete with coverplate and fixing screws</t>
  </si>
  <si>
    <t>20 A double pole isolating switch with coverplate</t>
  </si>
  <si>
    <t>30 A double pole isolating switch with coverplate</t>
  </si>
  <si>
    <t>Supply and installation of the light switches installed in 100 x 50 x 50mm deep galvanized draw box, complete with fixing screws and coverplate</t>
  </si>
  <si>
    <t>16 A single lever one-way with coverplate</t>
  </si>
  <si>
    <t>16 A photocell in an empty bulk head luminaire</t>
  </si>
  <si>
    <t>10 A ceiling mount motion sensors</t>
  </si>
  <si>
    <t>PVC insulated stranded copper conductors for electrical circuits installed in conduit, power skirting, etc. grouped and connected to equipment (All wasted cut-offs must be included in the tender price</t>
  </si>
  <si>
    <t>1,5mm²</t>
  </si>
  <si>
    <t>2,5mm²</t>
  </si>
  <si>
    <t>4mm²</t>
  </si>
  <si>
    <t>6mm²</t>
  </si>
  <si>
    <t>Bare stranded copper earth wire for all electrical circuits installed in conduit, power skirtings, etc. grouped and connected to the equipment (All wasted cut-offs must be included in the tender price)</t>
  </si>
  <si>
    <t>TELEPHONE INSTALLATION</t>
  </si>
  <si>
    <t>Supply and installation of flush or surface mounted termination boards, complete with wooden backing board, door and architrave frame</t>
  </si>
  <si>
    <t xml:space="preserve">DRAW WIRES </t>
  </si>
  <si>
    <t>Supply and installation of galvanized steel draw wires installed in all conduits and sleeves</t>
  </si>
  <si>
    <t>2,5mm diameter draw wires</t>
  </si>
  <si>
    <t>LIGHT FITTINGS</t>
  </si>
  <si>
    <t>Supply and installation of the following light fittings, including lamps, wiring, connections and earthing</t>
  </si>
  <si>
    <t>Type F1</t>
  </si>
  <si>
    <t>Type F2</t>
  </si>
  <si>
    <t>Type D</t>
  </si>
  <si>
    <t>Type B</t>
  </si>
  <si>
    <t>LIGHTNING PROTECTION</t>
  </si>
  <si>
    <t>Total cost for the provision of lightning points  as indicated on the layout drawings and specific drawings including testing and issuance of certifcates thereof. Contractors shall allow for the installation and tesing to be performed by approved speciallists such as HHK.</t>
  </si>
  <si>
    <t>The supply installation testing and handing over of all distribution boards and control panels for the supplies to general lighting and power circuits within the building, including for all equipment as specified and per drawings</t>
  </si>
  <si>
    <t>DB - 1 (CR)</t>
  </si>
  <si>
    <t>DB - 2 (GH)</t>
  </si>
  <si>
    <t>DISTRIBUTION BOARD COMPONENTS</t>
  </si>
  <si>
    <t>5 kA 1 P Circuit Breaker</t>
  </si>
  <si>
    <t xml:space="preserve"> 10 A</t>
  </si>
  <si>
    <t xml:space="preserve"> 20 A</t>
  </si>
  <si>
    <t>1 P + N 63 A without overload protection</t>
  </si>
  <si>
    <t>5 kA 1 P + N Circuit Breaker</t>
  </si>
  <si>
    <t>Switch Disconector 5 kA</t>
  </si>
  <si>
    <t>60 A 1 P</t>
  </si>
  <si>
    <t>TOTAL ELECTRICAL BILL CARRIED TO SUMMARY</t>
  </si>
  <si>
    <t xml:space="preserve">BS618 Grade 304 18/10 satin </t>
  </si>
  <si>
    <t>Professional MR3 satin finish stainless</t>
  </si>
  <si>
    <t>Paraplegic water Closet (WC) suites</t>
  </si>
  <si>
    <t>8.2.6</t>
  </si>
  <si>
    <t>Rodding Eye</t>
  </si>
  <si>
    <t xml:space="preserve">Depth 0,6 m up to 1,2 m  </t>
  </si>
  <si>
    <t>DN50 mm</t>
  </si>
  <si>
    <t>TOTAL</t>
  </si>
  <si>
    <t>Price</t>
  </si>
  <si>
    <t>(Sum)</t>
  </si>
  <si>
    <t xml:space="preserve">SDA </t>
  </si>
  <si>
    <t>110.08</t>
  </si>
  <si>
    <t>FEE ESTIMATE for BUILDING PROJECTS - ALL ENG DISCIPLINES</t>
  </si>
  <si>
    <t>Project Number</t>
  </si>
  <si>
    <t>Description of project</t>
  </si>
  <si>
    <t>VCL Offices</t>
  </si>
  <si>
    <t>Client</t>
  </si>
  <si>
    <t>Renumeration based on</t>
  </si>
  <si>
    <t>Scope of Work for Building Projects (JBCC) :</t>
  </si>
  <si>
    <t>Unfactored Cost of Works</t>
  </si>
  <si>
    <t>Factor</t>
  </si>
  <si>
    <t>Final Cost of Works</t>
  </si>
  <si>
    <t>Total construction cost of the Building  (Excl 14% VAT, including 13.5% fees)</t>
  </si>
  <si>
    <t>Total construction cost of the Building  (Excl 14% VAT, excl 13.5% fees)</t>
  </si>
  <si>
    <t>Cost of Works: Structural</t>
  </si>
  <si>
    <t>m3    @</t>
  </si>
  <si>
    <t>R/m3</t>
  </si>
  <si>
    <t>Civil Services External:</t>
  </si>
  <si>
    <t>Plumbing and domestic water:</t>
  </si>
  <si>
    <t>Cost of Works: Civils</t>
  </si>
  <si>
    <t>Costs of Works: Electrical</t>
  </si>
  <si>
    <t>Fire design (Mechanical design)</t>
  </si>
  <si>
    <t>Professional Fee Calculation:</t>
  </si>
  <si>
    <t xml:space="preserve">Fees are based on Board Notice 190 of 2010, Govermnet Gazette </t>
  </si>
  <si>
    <t>Guidelines Scope of Services and Tariff of Fees for Persons Registeres in terms of the Egineering Professions Act, 2000 (Act 46 of 2000)</t>
  </si>
  <si>
    <t>1.  NORMAL SERVICES FEES:</t>
  </si>
  <si>
    <t>STRUCTURAL NORMAL SERVICES FOR BUILDING PROJECTS:</t>
  </si>
  <si>
    <t>GOVT GAZETTE FEE SCALE:  STRUCTURAL NORMALSERVICES: DEC 2011(Refer to Paragraph 4.2.3)</t>
  </si>
  <si>
    <t>Cost of work</t>
  </si>
  <si>
    <t>Basis of Fee calculation</t>
  </si>
  <si>
    <t>Primary Fee</t>
  </si>
  <si>
    <t>Secondary Fee</t>
  </si>
  <si>
    <t>Structural Fees</t>
  </si>
  <si>
    <t>Exceeds</t>
  </si>
  <si>
    <t>Does not exceed</t>
  </si>
  <si>
    <t>Normal Services</t>
  </si>
  <si>
    <t>on balance over</t>
  </si>
  <si>
    <t>Total Structures Normal Services Fees</t>
  </si>
  <si>
    <t>CIVIL NORMAL SERVICES FOR BUILDING PROJECTS:</t>
  </si>
  <si>
    <t>GOVT GAZETTE FEE SCALE:  CIVIL NORMALSERVICEES (Refer to Paragraph 4.2.2)</t>
  </si>
  <si>
    <t>Civils Fees</t>
  </si>
  <si>
    <t>Total Civil Normal Fees</t>
  </si>
  <si>
    <t>GOVT GAZETTE FEE SCALE:  ELECTRICAL NORMALSERVICEES (Refer to Paragraph 4.2.5)</t>
  </si>
  <si>
    <t>Total Electr Normal Fees</t>
  </si>
  <si>
    <t>GOVT GAZETTE FEE SCALE:  MECHANICAL NORMALSERVICEES (Refer to Paragraph 4.2.6)</t>
  </si>
  <si>
    <t>Total Mech Normal Fees</t>
  </si>
  <si>
    <t>TOTAL NORMAL SERVICES FEES: STRUCTURAL, CIVIL  AND FIRE ENGINEERING SERVICES:</t>
  </si>
  <si>
    <t>2. ADDITIONAL SERVICES, DIVERSE  AND RECOVERABLE EXPENSES ESTIMATE:</t>
  </si>
  <si>
    <t>Items :</t>
  </si>
  <si>
    <t>Assume 18 months construction tine</t>
  </si>
  <si>
    <t xml:space="preserve">Deatil Inspections Part time Junior RE  (Lesotho Nasional) on site 2 hours per day  for 15 months </t>
  </si>
  <si>
    <t>Printing Costs</t>
  </si>
  <si>
    <t>TOTAL DIVERSE RECOVERABLE EXPENSES:</t>
  </si>
  <si>
    <t>3.  TOTAL NORMAL SERVICES  + DIVERSE RECOVERABLE EXPENSES (Excluding vat)</t>
  </si>
  <si>
    <t>Payment schedule &amp; Breakup of fees (Full service Normal fees)</t>
  </si>
  <si>
    <t>% Breakup per phase</t>
  </si>
  <si>
    <t>Actual Service</t>
  </si>
  <si>
    <t>Fees</t>
  </si>
  <si>
    <t>Preliminary design</t>
  </si>
  <si>
    <t>Design and Tender</t>
  </si>
  <si>
    <t>Working drawings</t>
  </si>
  <si>
    <t>Construction</t>
  </si>
  <si>
    <t>Completion</t>
  </si>
  <si>
    <t>Professional Civil Services Fees based on  GOVT GAZETTE FEE SCALE:  CIVIL NORMAL SERVICEES (Refer to Paragraph 4.2.2)</t>
  </si>
  <si>
    <t>Proposed Consultancy Fees</t>
  </si>
  <si>
    <t>Fees based on Construction Cost Estimate of</t>
  </si>
  <si>
    <t>COST OF CONSTRUCTION</t>
  </si>
  <si>
    <t xml:space="preserve">Total </t>
  </si>
  <si>
    <t>Subtotal 1 (Normal Fees)</t>
  </si>
  <si>
    <t xml:space="preserve">Additional Services </t>
  </si>
  <si>
    <t>Geotechnical Investigation (Prov Sum)</t>
  </si>
  <si>
    <t>Topographical Survey (Prov Sum)</t>
  </si>
  <si>
    <t>Ocupational Health &amp; Safety</t>
  </si>
  <si>
    <t>Subtotal 2 (Additional Services)</t>
  </si>
  <si>
    <t xml:space="preserve">Disbursement </t>
  </si>
  <si>
    <t>Recovarable Expenses</t>
  </si>
  <si>
    <t>Recovarable Expenses in Respect of Travelling (Prov Sum)</t>
  </si>
  <si>
    <t>Subtotal 3 (Disbursements)</t>
  </si>
  <si>
    <t>Subtotal 4 (1+2+3)</t>
  </si>
  <si>
    <t>Add 15% VAT</t>
  </si>
  <si>
    <t>TOTAL (Incl VAT )</t>
  </si>
  <si>
    <t>Price (Sum)</t>
  </si>
  <si>
    <t>Topographical Surveys</t>
  </si>
  <si>
    <t>Geotechnical Investigation_Soil profiling</t>
  </si>
  <si>
    <t>Health &amp; Safety Consultant</t>
  </si>
  <si>
    <t>Environmental Consultant*</t>
  </si>
  <si>
    <t>Estimated Disbursements</t>
  </si>
  <si>
    <t>Laboratory testing**</t>
  </si>
  <si>
    <t>Landacquisitions, expropriation, way leaves and servitudes**</t>
  </si>
  <si>
    <t>Total (excl VAT)</t>
  </si>
  <si>
    <t>TOTAL (incl VAT)</t>
  </si>
  <si>
    <t>Level 2- Part Time Construction Monitoring</t>
  </si>
  <si>
    <t>Rate</t>
  </si>
  <si>
    <t>Quantity</t>
  </si>
  <si>
    <t xml:space="preserve">S. Mntambo per month (time) </t>
  </si>
  <si>
    <t>Travelling per month (km)</t>
  </si>
  <si>
    <t xml:space="preserve">Accomodation </t>
  </si>
  <si>
    <t>Total  Per Month</t>
  </si>
  <si>
    <t>Total @ 3 months Construction Duration (excl VAT)</t>
  </si>
  <si>
    <t>TOTAL (Incl VAT)</t>
  </si>
  <si>
    <t>Level 3 - Full Time Construction Monitoring</t>
  </si>
  <si>
    <t>Professional Civil Services Fees</t>
  </si>
  <si>
    <t>Monthly Costs</t>
  </si>
  <si>
    <t>Siphamandla Mntambo per month (time)</t>
  </si>
  <si>
    <t xml:space="preserve">Contract Administration &amp; Inspection </t>
  </si>
  <si>
    <t>Subtotal</t>
  </si>
  <si>
    <t>Subtotal 1 (Normal Services)</t>
  </si>
  <si>
    <t>Level 2 - Part Time Construction Monitoring</t>
  </si>
  <si>
    <t>Health and Safety Consultant</t>
  </si>
  <si>
    <t xml:space="preserve">Site supervision (Level 3 - Fulltime) </t>
  </si>
  <si>
    <t>Subtotal 2 (Additional services)</t>
  </si>
  <si>
    <t>Subtotal 3 (1+2)</t>
  </si>
  <si>
    <t xml:space="preserve">Stages of Civil Service (Inclusive of discount) </t>
  </si>
  <si>
    <t>Claimable</t>
  </si>
  <si>
    <t xml:space="preserve">Inception </t>
  </si>
  <si>
    <t xml:space="preserve">Concept &amp; Viability </t>
  </si>
  <si>
    <t xml:space="preserve">Design development </t>
  </si>
  <si>
    <t>Documentation &amp; Procurement</t>
  </si>
  <si>
    <t>Contract Administration &amp; Inspection</t>
  </si>
  <si>
    <t xml:space="preserve">Close-out </t>
  </si>
  <si>
    <t>TOTAL(excl VAT)</t>
  </si>
  <si>
    <t>Const incl VAT</t>
  </si>
  <si>
    <t>Fees Incl Vat</t>
  </si>
  <si>
    <t>Staff Category</t>
  </si>
  <si>
    <t>Hourly Rate (Excl VAT)</t>
  </si>
  <si>
    <t>Cost rate</t>
  </si>
  <si>
    <t>Multi</t>
  </si>
  <si>
    <t>Monthly</t>
  </si>
  <si>
    <t>Annual</t>
  </si>
  <si>
    <t>Registered Professional Principals</t>
  </si>
  <si>
    <t>Registered Professional</t>
  </si>
  <si>
    <t>Register Technician</t>
  </si>
  <si>
    <t>Other technical staff (Non-Pr)</t>
  </si>
  <si>
    <t>Technician</t>
  </si>
  <si>
    <t>Student; Engineer</t>
  </si>
  <si>
    <t>Student; Technician</t>
  </si>
  <si>
    <t>N/A</t>
  </si>
  <si>
    <t>Nil</t>
  </si>
  <si>
    <t>Level 3 -Fulltime Site Supervision</t>
  </si>
  <si>
    <t>Description</t>
  </si>
  <si>
    <t>Budget</t>
  </si>
  <si>
    <t>Once-off Cost</t>
  </si>
  <si>
    <t>Total @ 8 Month Construction Duration</t>
  </si>
  <si>
    <t>As tendered (8month)</t>
  </si>
  <si>
    <t xml:space="preserve">Topographical Surveys </t>
  </si>
  <si>
    <t>Level 3 - Fulltime Site Supervision</t>
  </si>
  <si>
    <t xml:space="preserve">Total Once-off Recoverable Costs  </t>
  </si>
  <si>
    <t>Total Monthly Recoverable Costs</t>
  </si>
  <si>
    <t>Total Costs Estimated @ 8 Months Construction Duration</t>
  </si>
  <si>
    <t>Total Recoverable Costs</t>
  </si>
  <si>
    <t>Duration in Months</t>
  </si>
  <si>
    <t xml:space="preserve">Once Off </t>
  </si>
  <si>
    <t>8 months</t>
  </si>
  <si>
    <t>8 Months</t>
  </si>
  <si>
    <t>Project Health and Safety Specification</t>
  </si>
  <si>
    <t>Baseline Risk Assessment</t>
  </si>
  <si>
    <t>Health and Safety file Evaluation Report and Approval</t>
  </si>
  <si>
    <t xml:space="preserve">Monthly Site Audits and reporting </t>
  </si>
  <si>
    <t>Close-Out Report</t>
  </si>
  <si>
    <t xml:space="preserve">Subtotal </t>
  </si>
  <si>
    <t>Add 14% VAT</t>
  </si>
  <si>
    <t>Direct Cost</t>
  </si>
  <si>
    <t>In-direct Cost</t>
  </si>
  <si>
    <t>Sub-Total</t>
  </si>
  <si>
    <t>Add: VAT 15%</t>
  </si>
  <si>
    <t>Total Estimated Cost</t>
  </si>
  <si>
    <t>NPER</t>
  </si>
  <si>
    <t>PMT</t>
  </si>
  <si>
    <t>PV</t>
  </si>
  <si>
    <t>TYPE</t>
  </si>
  <si>
    <t>Interest Rate</t>
  </si>
  <si>
    <t>Number of compounding periods</t>
  </si>
  <si>
    <t>Additional payment</t>
  </si>
  <si>
    <t>Principal Investent</t>
  </si>
  <si>
    <t>When Additional Payments Occur</t>
  </si>
  <si>
    <t>Project</t>
  </si>
  <si>
    <t>DIPELANENG: CONSTRUCTION OF 1.7KM PAVED ROAD AND STORMWATER IN MARANTHA</t>
  </si>
  <si>
    <t>Proj No</t>
  </si>
  <si>
    <t>Subject</t>
  </si>
  <si>
    <t>Operation and Maintenance Cost</t>
  </si>
  <si>
    <t>Date</t>
  </si>
  <si>
    <t>Prepared By</t>
  </si>
  <si>
    <t>Pandelani Maboho</t>
  </si>
  <si>
    <t>Page No</t>
  </si>
  <si>
    <t xml:space="preserve"> Pump Station </t>
  </si>
  <si>
    <t>Total Capital Cost</t>
  </si>
  <si>
    <t>Operation and Maintenance Cost (O&amp;MC)</t>
  </si>
  <si>
    <t>Design Period</t>
  </si>
  <si>
    <t xml:space="preserve">Capital Cost </t>
  </si>
  <si>
    <t>Maintenance Cost (%)</t>
  </si>
  <si>
    <t>Year 0</t>
  </si>
  <si>
    <t>Year 1</t>
  </si>
  <si>
    <t>Year 2</t>
  </si>
  <si>
    <t>Year 5</t>
  </si>
  <si>
    <t>Year 10</t>
  </si>
  <si>
    <t>Year 15</t>
  </si>
  <si>
    <t>Year 20</t>
  </si>
  <si>
    <t>Year 25</t>
  </si>
  <si>
    <t>Year 25       (Including Capital Cost)</t>
  </si>
  <si>
    <t>Maintenance Cost (MC)</t>
  </si>
  <si>
    <t>Sport field pitch</t>
  </si>
  <si>
    <t xml:space="preserve">Fencing </t>
  </si>
  <si>
    <t>Electrical</t>
  </si>
  <si>
    <t>Structural</t>
  </si>
  <si>
    <t>Total MC</t>
  </si>
  <si>
    <t>Operating Costs (OC)</t>
  </si>
  <si>
    <t>Operating costs (OC)</t>
  </si>
  <si>
    <t>Total capital cost</t>
  </si>
  <si>
    <t>Total Maintenance Cost</t>
  </si>
  <si>
    <t>Phase 2 - Project Amount (VAT Incl.)</t>
  </si>
  <si>
    <t xml:space="preserve"> RATE </t>
  </si>
  <si>
    <t>PV 17</t>
  </si>
  <si>
    <t>SYNTHETIC MULTI-PURPOSE</t>
  </si>
  <si>
    <t>SPORTS FIELD</t>
  </si>
  <si>
    <t>TOTAL PARTICULAR SPECIFICATION PV CARRIED TO SUMMARY</t>
  </si>
  <si>
    <t>This allows for the supply, installation and testing of solar powered high mast lights complete with cabling, switch gear, luminaires, lowering equipment, soloar panels, inverter etc as specified.</t>
  </si>
  <si>
    <t xml:space="preserve">Structural steel posts </t>
  </si>
  <si>
    <t>SDA 8.11</t>
  </si>
  <si>
    <t>110.10</t>
  </si>
  <si>
    <t>Training</t>
  </si>
  <si>
    <t xml:space="preserve">Allow for cost of training </t>
  </si>
  <si>
    <t xml:space="preserve">Percentage adjustment on Item </t>
  </si>
  <si>
    <t xml:space="preserve">110.12.01 for Contractor's </t>
  </si>
  <si>
    <t xml:space="preserve">overheads and profit </t>
  </si>
  <si>
    <t>SDAB8.2.6</t>
  </si>
  <si>
    <t>110.11</t>
  </si>
  <si>
    <t>Contract Nameboards</t>
  </si>
  <si>
    <t xml:space="preserve">                  SECTION 1200 G</t>
  </si>
  <si>
    <t>170.00</t>
  </si>
  <si>
    <t>CONCRETE (STRUCTURAL)</t>
  </si>
  <si>
    <t>1200 G</t>
  </si>
  <si>
    <t>SCHEDULED FORMWORK ITEMS</t>
  </si>
  <si>
    <t xml:space="preserve">8.2.5  </t>
  </si>
  <si>
    <t>170.02</t>
  </si>
  <si>
    <t>Smooth:</t>
  </si>
  <si>
    <t>Vertical formwork to:</t>
  </si>
  <si>
    <t xml:space="preserve">Narrow sections 200 mm to 400 mm deep </t>
  </si>
  <si>
    <t xml:space="preserve"> m</t>
  </si>
  <si>
    <t xml:space="preserve">Aprons </t>
  </si>
  <si>
    <t>8.2.5</t>
  </si>
  <si>
    <t>SCHEDULED REINFORCEMENT ITEMS</t>
  </si>
  <si>
    <t>170.04</t>
  </si>
  <si>
    <t>Mild steel bars of diameter:</t>
  </si>
  <si>
    <t>Up to 10 mm</t>
  </si>
  <si>
    <t>High-tensile steel bars in the following:</t>
  </si>
  <si>
    <t>10 mm dia</t>
  </si>
  <si>
    <t>12 mm dia</t>
  </si>
  <si>
    <t>16 mm dia</t>
  </si>
  <si>
    <t>High-tensile welded mesh in the</t>
  </si>
  <si>
    <t>following:</t>
  </si>
  <si>
    <t xml:space="preserve">.01 </t>
  </si>
  <si>
    <t>Mesh Ref No.193 in surface bed</t>
  </si>
  <si>
    <t>Mesh Ref.No.245 in slabs</t>
  </si>
  <si>
    <t>SCHEDULED CONCRETE ITEMS</t>
  </si>
  <si>
    <t>8.4.2</t>
  </si>
  <si>
    <t>170.06</t>
  </si>
  <si>
    <t>Concrete Grade 30 MPa/20 mm  to:</t>
  </si>
  <si>
    <t>Foundations</t>
  </si>
  <si>
    <t>Slabs</t>
  </si>
  <si>
    <t>170.07</t>
  </si>
  <si>
    <t>Unformed surface finishes:</t>
  </si>
  <si>
    <t>Steel-floated finishes to:</t>
  </si>
  <si>
    <t>Top of foundations</t>
  </si>
  <si>
    <t>Top of slabs</t>
  </si>
  <si>
    <t>Power-floated finishes to:</t>
  </si>
  <si>
    <t>Top of slab</t>
  </si>
  <si>
    <t>SDG 8.5</t>
  </si>
  <si>
    <t>Joints:</t>
  </si>
  <si>
    <t>10 mm isolation joints between concrete</t>
  </si>
  <si>
    <t xml:space="preserve">Saw Cut Joint </t>
  </si>
  <si>
    <t>TOTAL OF SECTION 1200 G CARRIED TO SUMMARY</t>
  </si>
  <si>
    <t>The tenderer shall add 15% of the subtotal for value-added tax</t>
  </si>
  <si>
    <t xml:space="preserve">                SECTION 1200 MJ</t>
  </si>
  <si>
    <t>227.00</t>
  </si>
  <si>
    <t>SEGMENTED PAVING</t>
  </si>
  <si>
    <t>1200 MJ</t>
  </si>
  <si>
    <t>PSMJ</t>
  </si>
  <si>
    <t>227.02</t>
  </si>
  <si>
    <t>Concrete block paving:</t>
  </si>
  <si>
    <t>Type S-A interlocking paving blocks,</t>
  </si>
  <si>
    <t>60mm thick, for the roadway</t>
  </si>
  <si>
    <t xml:space="preserve">20mm bedding sand </t>
  </si>
  <si>
    <t>TOTAL SECTION 1200 MJ CARRIED TO SUMMARY</t>
  </si>
  <si>
    <t xml:space="preserve">                SECTION 1200 MK</t>
  </si>
  <si>
    <t>228.00</t>
  </si>
  <si>
    <t>KERBING AND CHANNELLING</t>
  </si>
  <si>
    <t>1200 MK</t>
  </si>
  <si>
    <t>Cast-in-situ kerbing:</t>
  </si>
  <si>
    <t>SDMK</t>
  </si>
  <si>
    <t>228.01</t>
  </si>
  <si>
    <t xml:space="preserve">Cast in situ concrete edge and </t>
  </si>
  <si>
    <t>intermediate beams class 25/19</t>
  </si>
  <si>
    <r>
      <t>m</t>
    </r>
    <r>
      <rPr>
        <vertAlign val="superscript"/>
        <sz val="9"/>
        <rFont val="Arial"/>
        <family val="2"/>
      </rPr>
      <t>3</t>
    </r>
  </si>
  <si>
    <t>Precast concrete kerbing:</t>
  </si>
  <si>
    <t>SABS 927 fig 12:</t>
  </si>
  <si>
    <t xml:space="preserve">Radius up to 4 m       </t>
  </si>
  <si>
    <t xml:space="preserve">Radius over 4 m up to 20 m  </t>
  </si>
  <si>
    <t xml:space="preserve">Radius over 20 m and straight </t>
  </si>
  <si>
    <t>sections</t>
  </si>
  <si>
    <t xml:space="preserve">Transition kerb class 25/19 </t>
  </si>
  <si>
    <t>TOTAL SECTION 1200 MK CARRIED TO SUMMARY</t>
  </si>
  <si>
    <t>DN 75mm PN 10</t>
  </si>
  <si>
    <t>SUB-TOTAL</t>
  </si>
  <si>
    <t>VAT(15%)</t>
  </si>
  <si>
    <t>Project Costs</t>
  </si>
  <si>
    <t>Indirect Costs (Professional Fees)</t>
  </si>
  <si>
    <t>Direct Costs (Construction Costs)</t>
  </si>
  <si>
    <t>Sub-total (Excl. VAT)</t>
  </si>
  <si>
    <t>VAT 15%</t>
  </si>
  <si>
    <t xml:space="preserve">Change Rooms with Public Ablution Facilities  </t>
  </si>
  <si>
    <t>Electrical instalation for Facility</t>
  </si>
  <si>
    <t>Water and Sewer Reticulation</t>
  </si>
  <si>
    <t>Earthworks all structures</t>
  </si>
  <si>
    <t>Preliminary and General</t>
  </si>
  <si>
    <t>SUMMARY FOR THE CONSTRUCTION OF ROLELEATHUNYA(ROUXVILLE) SPORTS FACILIYT</t>
  </si>
  <si>
    <t xml:space="preserve">Installations of floodlights  </t>
  </si>
  <si>
    <t>Contigencies (5%)</t>
  </si>
  <si>
    <t>PV.01</t>
  </si>
  <si>
    <t>Supply and laying of shock pad</t>
  </si>
  <si>
    <t>PV.02</t>
  </si>
  <si>
    <t>Supplying, laying and jointing synthetic</t>
  </si>
  <si>
    <t>turf including sand-filling</t>
  </si>
  <si>
    <t>PV.05</t>
  </si>
  <si>
    <t xml:space="preserve">Returning to Site on two occasions </t>
  </si>
  <si>
    <t xml:space="preserve">within six weeks of substantial </t>
  </si>
  <si>
    <t>completion to brush and top-dress</t>
  </si>
  <si>
    <t>the surface</t>
  </si>
  <si>
    <t>PV.10</t>
  </si>
  <si>
    <t>Self-propelled brush suitable for use</t>
  </si>
  <si>
    <t>on the pitch surface</t>
  </si>
  <si>
    <t>Synthetic football pitch</t>
  </si>
  <si>
    <t>CONTINGENCIES (5%)</t>
  </si>
  <si>
    <t>Supply and install project nameboard</t>
  </si>
  <si>
    <t xml:space="preserve">Time-related preliminary and </t>
  </si>
  <si>
    <t xml:space="preserve">general charges </t>
  </si>
  <si>
    <t xml:space="preserve">Charge required by Contractor </t>
  </si>
  <si>
    <t xml:space="preserve">on subitem 110.05.02.01 above </t>
  </si>
  <si>
    <t xml:space="preserve">Allow for all-inclusive cost of </t>
  </si>
  <si>
    <t xml:space="preserve">using Contractor's own plant on </t>
  </si>
  <si>
    <t>Site</t>
  </si>
  <si>
    <t xml:space="preserve">on subitem 110.05.03.01 above </t>
  </si>
  <si>
    <t xml:space="preserve">on subitem 110.05.04.01 above </t>
  </si>
  <si>
    <t>Regulations:</t>
  </si>
  <si>
    <t xml:space="preserve">Local Subcontrators Compliance  </t>
  </si>
  <si>
    <t xml:space="preserve"> with OHS Act and Construction </t>
  </si>
  <si>
    <t>as per specifications and at location</t>
  </si>
  <si>
    <t>specified by Engineer</t>
  </si>
  <si>
    <t xml:space="preserve">Contruction of rodding eye for the </t>
  </si>
  <si>
    <t>following depth, as indicated on drawings,</t>
  </si>
  <si>
    <t xml:space="preserve">complete with concrete slabs,etc for </t>
  </si>
  <si>
    <t>160mm dia pipes</t>
  </si>
  <si>
    <t xml:space="preserve">PVC CABLE SLEEVES, MANHOLES </t>
  </si>
  <si>
    <t>AND MARKERS</t>
  </si>
  <si>
    <t xml:space="preserve">Cable makers at all cable route </t>
  </si>
  <si>
    <t>deviations as detailed on the layout</t>
  </si>
  <si>
    <t xml:space="preserve">DISTRIBUTION BOARD AND KIOSK </t>
  </si>
  <si>
    <t>COMPONENTS</t>
  </si>
  <si>
    <t xml:space="preserve">Supply 20m hinge galavinised steel </t>
  </si>
  <si>
    <t>solar powered mast with brackets,</t>
  </si>
  <si>
    <t xml:space="preserve">solar panels, inverter and foundation </t>
  </si>
  <si>
    <t>bolts</t>
  </si>
  <si>
    <t xml:space="preserve">Mast internal fibre glass IP30 DB </t>
  </si>
  <si>
    <t>with surge protection and equipment</t>
  </si>
  <si>
    <t xml:space="preserve"> as specified, IP65 splitter box and </t>
  </si>
  <si>
    <t xml:space="preserve">5 core 4mm trailling cable </t>
  </si>
  <si>
    <t xml:space="preserve">Assembly and erection of masts on </t>
  </si>
  <si>
    <t>site (Grane truck)</t>
  </si>
  <si>
    <t xml:space="preserve">Luminaires complete with lamps </t>
  </si>
  <si>
    <t>as specified</t>
  </si>
  <si>
    <t xml:space="preserve">Mounting and wiring of luminaires </t>
  </si>
  <si>
    <t xml:space="preserve">per mast </t>
  </si>
  <si>
    <t xml:space="preserve">Set of maintenance equipment </t>
  </si>
  <si>
    <t xml:space="preserve">including test lead to test luminaires </t>
  </si>
  <si>
    <t>in lowered position</t>
  </si>
  <si>
    <t>Round 65mm dia. x 50mm deep for</t>
  </si>
  <si>
    <t>25mm conduit</t>
  </si>
  <si>
    <t xml:space="preserve">16 A 3-pin single switch socket with </t>
  </si>
  <si>
    <t>coverplate</t>
  </si>
  <si>
    <t xml:space="preserve">16 A 3-pin double switch socket with </t>
  </si>
  <si>
    <t xml:space="preserve">ISOLATING SWITCHES FOR FLUSH </t>
  </si>
  <si>
    <t>INSTALLATION</t>
  </si>
  <si>
    <t xml:space="preserve">Termination Board:  400 x 300 x 114mm </t>
  </si>
  <si>
    <t>deep (flush)</t>
  </si>
  <si>
    <t>Termination Board:  600 x 600 x 114mm</t>
  </si>
  <si>
    <t xml:space="preserve"> (flush)</t>
  </si>
  <si>
    <t xml:space="preserve">DISTRIBUTION BOARDS AND </t>
  </si>
  <si>
    <t>SWITCHGEAR</t>
  </si>
  <si>
    <t xml:space="preserve">30mA 5 kA Earth Leakage Protection </t>
  </si>
  <si>
    <t>Devive</t>
  </si>
  <si>
    <t xml:space="preserve">110 x 75mm Lintels in lengths not exceeding </t>
  </si>
  <si>
    <t>4,5m and not exceeding 6m</t>
  </si>
  <si>
    <t xml:space="preserve">20 x 20mm Polysilphite expansion joint filler, place </t>
  </si>
  <si>
    <t xml:space="preserve">vertical between  brickwork or concrete surfaces, </t>
  </si>
  <si>
    <t xml:space="preserve">including raking out softboard and  finishing neatly </t>
  </si>
  <si>
    <t>to the face of the brickwork</t>
  </si>
  <si>
    <t>Craft-Lock profile installed strictly accordance with the,</t>
  </si>
  <si>
    <t xml:space="preserve">0.58mm thick AZ150 Zincalume/Aluminium </t>
  </si>
  <si>
    <t>based coating</t>
  </si>
  <si>
    <t xml:space="preserve">Valley lining, 450mm girth, including stop </t>
  </si>
  <si>
    <t>ending of sheets on both</t>
  </si>
  <si>
    <t xml:space="preserve">standard, reinforced aluminium foil faced resin </t>
  </si>
  <si>
    <t xml:space="preserve">bonded glass fibre flexible building insulation </t>
  </si>
  <si>
    <t xml:space="preserve">50mm Insulation laid taut over purlins (at </t>
  </si>
  <si>
    <t xml:space="preserve">approximately 1200mm centres) and fixed  </t>
  </si>
  <si>
    <t xml:space="preserve">concurrent with roof covering including 3mm </t>
  </si>
  <si>
    <t>diameter straining wires at 300mm centres.</t>
  </si>
  <si>
    <t xml:space="preserve">Roof construction to dutch gable roof at </t>
  </si>
  <si>
    <t xml:space="preserve">17,5 degree pitch for building size 7 570mm </t>
  </si>
  <si>
    <t xml:space="preserve">long x 22 850mm span including wall plates, </t>
  </si>
  <si>
    <t xml:space="preserve">trusses, jack rafters, permanent  bracing, </t>
  </si>
  <si>
    <t>gangboarding, blocking pieces, metal connectors</t>
  </si>
  <si>
    <t>and 75 x 65 x 20mm CFLC purlins/battens a</t>
  </si>
  <si>
    <t xml:space="preserve">750mm centres to receive sheet metal </t>
  </si>
  <si>
    <t>roof covering</t>
  </si>
  <si>
    <t xml:space="preserve">Roof construction to dutch gable roof at 17,5 </t>
  </si>
  <si>
    <t xml:space="preserve">degree pitch for building size 3 940mm long x </t>
  </si>
  <si>
    <t xml:space="preserve">2 940mm span including wall plates, trusses, </t>
  </si>
  <si>
    <t>jack rafters,permanent  bracing, gangboarding,</t>
  </si>
  <si>
    <t xml:space="preserve">blocking pieces,metal connectors and 75 x </t>
  </si>
  <si>
    <t>65 x 20mm CFLC purlins/battens a 750mm</t>
  </si>
  <si>
    <t xml:space="preserve"> centres to receive sheet metal roof covering</t>
  </si>
  <si>
    <t xml:space="preserve">TDM Techform heavy duty class 1 exterior </t>
  </si>
  <si>
    <t xml:space="preserve">hardwood Finger jointed standard door with </t>
  </si>
  <si>
    <t xml:space="preserve">weatherboard (code 82112), size to suit frame </t>
  </si>
  <si>
    <t xml:space="preserve">x 42mm thick manufactured in accordance </t>
  </si>
  <si>
    <t>with SANS 545:2009 (including door frame)</t>
  </si>
  <si>
    <t xml:space="preserve">Max 40mm thick semi-solid door with hardboord </t>
  </si>
  <si>
    <t xml:space="preserve">flush panels suitable for painting as by TDM </t>
  </si>
  <si>
    <t>or qually approved (including door frame)</t>
  </si>
  <si>
    <t xml:space="preserve">Roll - up serranda series 1500 galvanised and  </t>
  </si>
  <si>
    <t xml:space="preserve">epoxy coated mild steel with corrosion resistant </t>
  </si>
  <si>
    <t xml:space="preserve">epoxy undercoat chain operated 75 x 1.0mm </t>
  </si>
  <si>
    <t xml:space="preserve">thick endlocked slatted curtain roller shutter </t>
  </si>
  <si>
    <t xml:space="preserve">for opening as shown with overhead box </t>
  </si>
  <si>
    <t xml:space="preserve">335mm high, Standard bottom rail, 75mm wide </t>
  </si>
  <si>
    <t xml:space="preserve">guides, extruded aluminium t- bar with rubber </t>
  </si>
  <si>
    <t xml:space="preserve">seal powder coated ancillary components </t>
  </si>
  <si>
    <t xml:space="preserve">including 4.5mm thick end plates guide rails, </t>
  </si>
  <si>
    <t xml:space="preserve">slide bolt canopy cover fixed to jambs and lintel. </t>
  </si>
  <si>
    <t xml:space="preserve">Strictly to manufacturer's specifications. </t>
  </si>
  <si>
    <t>Ironmongery by door manufacturer.</t>
  </si>
  <si>
    <t xml:space="preserve">"Greenfield" type S002 heavy duty 2 door lockers </t>
  </si>
  <si>
    <t xml:space="preserve">300 x 380 x 450 mm (1,2mm thick) </t>
  </si>
  <si>
    <t>Provide the sum of  R30 000.00 )</t>
  </si>
  <si>
    <t>counters etc</t>
  </si>
  <si>
    <t xml:space="preserve">on sub-item 243.14above </t>
  </si>
  <si>
    <t>installation of cupboards, shelves,pinning boards,</t>
  </si>
  <si>
    <t xml:space="preserve">meranti slats and coat hook railwith 6 x coat </t>
  </si>
  <si>
    <t>hooks</t>
  </si>
  <si>
    <t xml:space="preserve">Plaster-board ceiling 9 mm rhino board on light </t>
  </si>
  <si>
    <t xml:space="preserve">weight steel brandering  570mm c/c all to be </t>
  </si>
  <si>
    <t>screwedinstalled according  and comply</t>
  </si>
  <si>
    <t xml:space="preserve"> with min SANS specs</t>
  </si>
  <si>
    <t>"Buchel B1686", or of equal approved standard,</t>
  </si>
  <si>
    <t xml:space="preserve"> cistern backrail</t>
  </si>
  <si>
    <t xml:space="preserve">19mm diameter stainless steel grab rail to </t>
  </si>
  <si>
    <t>door fixed inside</t>
  </si>
  <si>
    <t xml:space="preserve">steel toilet tissue dispenser (Code SA426220), </t>
  </si>
  <si>
    <t>overall size 130x360mm high</t>
  </si>
  <si>
    <t xml:space="preserve">Stainless Steel soap dispenser (Code 359800), </t>
  </si>
  <si>
    <t xml:space="preserve">size 130 x 200 x 85mm deep, including </t>
  </si>
  <si>
    <t xml:space="preserve">replaceble 1 litre polyethylene container, cylinder </t>
  </si>
  <si>
    <t>lock with standard Franke key, plugged and</t>
  </si>
  <si>
    <t xml:space="preserve"> screwed to the wall with stainless steel screws</t>
  </si>
  <si>
    <t>"Union" aluminium kick plate 200mm high x</t>
  </si>
  <si>
    <t xml:space="preserve"> 800mm wide x 2mm thick (AL5089-200W)</t>
  </si>
  <si>
    <t xml:space="preserve">Aluminium Shopfront Clip44 26B window with </t>
  </si>
  <si>
    <t xml:space="preserve">frame, including, paintwork glazing and sills </t>
  </si>
  <si>
    <t>(as per drawings):</t>
  </si>
  <si>
    <t xml:space="preserve">200 x 200mm "Union", or of equal approved </t>
  </si>
  <si>
    <t xml:space="preserve">standard, white glazed wall tiles grouted with an </t>
  </si>
  <si>
    <t xml:space="preserve">approved grouting (allow a delivery purchase price </t>
  </si>
  <si>
    <t xml:space="preserve">of R180,00/ m² Vat excluded) </t>
  </si>
  <si>
    <t xml:space="preserve">350 x 350mm approved standard, matt finish floor </t>
  </si>
  <si>
    <t xml:space="preserve">tiles grouted with an approved grouting (allow a </t>
  </si>
  <si>
    <t xml:space="preserve">wash troughs, institutional equipment, etc. shall be type </t>
  </si>
  <si>
    <t xml:space="preserve">304 (18/18).  </t>
  </si>
  <si>
    <t xml:space="preserve">890mm "Pivot" white shower door in the </t>
  </si>
  <si>
    <t xml:space="preserve">Classic range' from AGI Aluminium, install </t>
  </si>
  <si>
    <t>with all accessories</t>
  </si>
  <si>
    <t>Franke sanitary wall hung pan colour stainless steel,</t>
  </si>
  <si>
    <t xml:space="preserve">fixed on and including floor bracket comprising </t>
  </si>
  <si>
    <t xml:space="preserve">closed rim back entry inlet pan and back inlet </t>
  </si>
  <si>
    <t>flushvalve.</t>
  </si>
  <si>
    <t xml:space="preserve">Franke sanitaryware 565 x 275 x 310mm wall </t>
  </si>
  <si>
    <t xml:space="preserve">mounted back inlet urinal including 38mm </t>
  </si>
  <si>
    <t xml:space="preserve">chromium plated domical grating and chromium </t>
  </si>
  <si>
    <t xml:space="preserve">plated back inlet spreader, electronic flush valve </t>
  </si>
  <si>
    <t xml:space="preserve">fixed on and including two hanger brackets </t>
  </si>
  <si>
    <t>(Urinal division)</t>
  </si>
  <si>
    <t>500mm with taphole including integrated overflow,</t>
  </si>
  <si>
    <t xml:space="preserve"> fitted onto vanity top.</t>
  </si>
  <si>
    <t>Franke Sanitaryware lavatory basin colour stainless</t>
  </si>
  <si>
    <t xml:space="preserve">integrated overflow, fixed to wall on and including </t>
  </si>
  <si>
    <t xml:space="preserve">Tiara and two 10mm bolt with Cobra Watertech </t>
  </si>
  <si>
    <t xml:space="preserve">15mm Chrome plated elbow action single lever, </t>
  </si>
  <si>
    <t xml:space="preserve">wall mounted mixer with swivelspouts, integral </t>
  </si>
  <si>
    <t xml:space="preserve">regulating valve and adjustable S-connection </t>
  </si>
  <si>
    <t xml:space="preserve">or equally approved. </t>
  </si>
  <si>
    <t xml:space="preserve">Franke Sanitary Paraplegic wall  hung paraplegic </t>
  </si>
  <si>
    <t xml:space="preserve">back inlet washdown colour stainless steel fixed </t>
  </si>
  <si>
    <t>on and including floor bracket cpmprising 90' outlet</t>
  </si>
  <si>
    <t xml:space="preserve">open rim, back inlet, 9 litre cistern including lit, </t>
  </si>
  <si>
    <t xml:space="preserve">fitments and purpose made double flap wooden </t>
  </si>
  <si>
    <t>seat</t>
  </si>
  <si>
    <t>"Cobra Stella 3306ST/EXT-15" or other approved</t>
  </si>
  <si>
    <t xml:space="preserve"> wall tap with chrome plated flange plate</t>
  </si>
  <si>
    <t xml:space="preserve">"Cobra Stella 3338ST026/065" or of equal </t>
  </si>
  <si>
    <t xml:space="preserve">approved standard shower set complete with </t>
  </si>
  <si>
    <t>stoptaps, shower arm and rose,</t>
  </si>
  <si>
    <t xml:space="preserve">15mm "Cobra Watertech 1070", or of equal </t>
  </si>
  <si>
    <t>approved standard, fullway ballcock</t>
  </si>
  <si>
    <t xml:space="preserve">standard, shower trap with chromium plated </t>
  </si>
  <si>
    <t>grating</t>
  </si>
  <si>
    <t xml:space="preserve">diameter of Disc 580mm, wall protection 260mm, </t>
  </si>
  <si>
    <t>hose diameter 30x 20mm SABS 1086 PVC (red),</t>
  </si>
  <si>
    <t>valve (stop cock) chromium plated double 25mm</t>
  </si>
  <si>
    <t xml:space="preserve">BSP thread.Discharge rate of 30 litres per min at </t>
  </si>
  <si>
    <t>standard pressure of 300kPa,</t>
  </si>
  <si>
    <t xml:space="preserve">4.5kg Natex DCP Extinguisher (416mm height x </t>
  </si>
  <si>
    <t xml:space="preserve">181 mm degree) according to SABS 1151 </t>
  </si>
  <si>
    <t xml:space="preserve">requirements and installed in accordance with </t>
  </si>
  <si>
    <t>SABS 0105</t>
  </si>
  <si>
    <t xml:space="preserve">6mm silvered float glass copper backed mirror </t>
  </si>
  <si>
    <t xml:space="preserve">size 400 x 650mm with polished edges all round, </t>
  </si>
  <si>
    <t xml:space="preserve">plugged and screwed to wall with 40mm x No 8 </t>
  </si>
  <si>
    <t xml:space="preserve">brass screws with chromium plated domes </t>
  </si>
  <si>
    <t xml:space="preserve">screwed on and thick leatherwashers at back </t>
  </si>
  <si>
    <t>as distance pieces.</t>
  </si>
  <si>
    <r>
      <t xml:space="preserve">Allow for </t>
    </r>
    <r>
      <rPr>
        <b/>
        <sz val="9"/>
        <rFont val="Arial"/>
        <family val="2"/>
      </rPr>
      <t>120kg</t>
    </r>
    <r>
      <rPr>
        <sz val="9"/>
        <rFont val="Arial"/>
        <family val="2"/>
      </rPr>
      <t xml:space="preserve"> high tensile steel reinforcement </t>
    </r>
  </si>
  <si>
    <t>per m³ of concrete, as per drawings</t>
  </si>
  <si>
    <t xml:space="preserve">delivery purchase price of R190,00/ m² </t>
  </si>
  <si>
    <t>180.01</t>
  </si>
  <si>
    <t>Supply and fabrication of steelwork:</t>
  </si>
  <si>
    <t xml:space="preserve">Disabled Toilet (Wheelchair </t>
  </si>
  <si>
    <t xml:space="preserve">access ramp) </t>
  </si>
  <si>
    <t xml:space="preserve">Complete prefabricated netball and </t>
  </si>
  <si>
    <t xml:space="preserve">basketball posts with nets </t>
  </si>
  <si>
    <t>Grand stand</t>
  </si>
  <si>
    <t>10</t>
  </si>
  <si>
    <t xml:space="preserve">             PARTICULAR SPECIFICATION PV: SYNTHETIC MULTI-PURPOSE</t>
  </si>
  <si>
    <t>QTY</t>
  </si>
  <si>
    <t>Snythetic Soccer Pitch</t>
  </si>
  <si>
    <t>PV.11</t>
  </si>
  <si>
    <t xml:space="preserve">Complete field markings for </t>
  </si>
  <si>
    <t>8.3.17</t>
  </si>
  <si>
    <t>PV.12</t>
  </si>
  <si>
    <t xml:space="preserve">Markings as per sporting code </t>
  </si>
  <si>
    <t xml:space="preserve">Surface marking </t>
  </si>
  <si>
    <t>75mm wide line white paint marking</t>
  </si>
  <si>
    <t>75mm wide line yellow paint marking</t>
  </si>
  <si>
    <t xml:space="preserve">             PARTICULAR SPECIFICATION PA</t>
  </si>
  <si>
    <t>PA 12</t>
  </si>
  <si>
    <t>FENCING</t>
  </si>
  <si>
    <t xml:space="preserve">(For works shown on drawing </t>
  </si>
  <si>
    <t>PA.01</t>
  </si>
  <si>
    <t>Supply and erection of new 2.5 m high</t>
  </si>
  <si>
    <t>Diamond wire mesh</t>
  </si>
  <si>
    <t>2.5m high Complete diamond mesh wire fence</t>
  </si>
  <si>
    <t xml:space="preserve">75x75x2.5 square tubing poles including </t>
  </si>
  <si>
    <t>no.</t>
  </si>
  <si>
    <t>excavation, concrete and paint</t>
  </si>
  <si>
    <t>TOTAL PARTICULAR SPECIFICATION PA CARRIED TO SUMMARY</t>
  </si>
  <si>
    <t>no. 1109-CIV-DRG-XXX)</t>
  </si>
  <si>
    <t>Synthetic Cricket surface:</t>
  </si>
  <si>
    <t xml:space="preserve">Synsport synthetic surface or similar </t>
  </si>
  <si>
    <t>approved by the Engineer</t>
  </si>
  <si>
    <t xml:space="preserve">White lines broken or unbroken </t>
  </si>
  <si>
    <t xml:space="preserve"> super matt Arcrylic paint 100 mm wide)</t>
  </si>
  <si>
    <t>l</t>
  </si>
  <si>
    <t>soccer (refer to drawing 1109-CIV-DRG-XXX)</t>
  </si>
  <si>
    <t>Volleyball and Tennis Court</t>
  </si>
  <si>
    <t xml:space="preserve">Source, construct and test G6 Material material </t>
  </si>
  <si>
    <t xml:space="preserve">compacted to 95% modified AASHTO density </t>
  </si>
  <si>
    <t xml:space="preserve">Concrete slab grade 25MPa/19mm </t>
  </si>
  <si>
    <t xml:space="preserve">.03 </t>
  </si>
  <si>
    <t>Ref No.193 in slab</t>
  </si>
  <si>
    <t>25mm Thick 15 MPa concrete screed</t>
  </si>
  <si>
    <t xml:space="preserve">Supply and erect complete 2.4 High Diamond </t>
  </si>
  <si>
    <t xml:space="preserve">wire mesh fence including galvanised poles  </t>
  </si>
  <si>
    <t xml:space="preserve">Supply and install complete 0.9m wide x 1.8m High </t>
  </si>
  <si>
    <t xml:space="preserve">Diamond wire mesh combi court access gate </t>
  </si>
  <si>
    <t>Netball and Basketball Court</t>
  </si>
  <si>
    <t>PART PV</t>
  </si>
  <si>
    <t>(Drawing No. 1109-CIV-DRG-400)</t>
  </si>
  <si>
    <t xml:space="preserve">( Drawing No. 1109-CIV-DRG-XXX) </t>
  </si>
  <si>
    <t xml:space="preserve">(Thirty thousand rands for the supply and </t>
  </si>
  <si>
    <t xml:space="preserve">Provisional Amount for Smoke and </t>
  </si>
  <si>
    <t xml:space="preserve"> Motion Detection</t>
  </si>
  <si>
    <t>SCM/MOH/02/2026</t>
  </si>
  <si>
    <t xml:space="preserve">SIGNED ON BEHALF OF TENDERER: . . . . . . . . . . . . . . . . . . . . . . . . . . . . . . . . . . . . . . . . . . </t>
  </si>
  <si>
    <t>(PHASE 2)</t>
  </si>
  <si>
    <t>ROLELEYATHUNYA/ROUXVILLE: CONSTRUCTION OF THE SPORTS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</si>
</sst>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3">
    <numFmt numFmtId="6" formatCode="&quot;R&quot;#,##0;[Red]\-&quot;R&quot;#,##0"/>
    <numFmt numFmtId="7" formatCode="&quot;R&quot;#,##0.00;\-&quot;R&quot;#,##0.00"/>
    <numFmt numFmtId="8" formatCode="&quot;R&quot;#,##0.00;[Red]\-&quot;R&quot;#,##0.00"/>
    <numFmt numFmtId="44" formatCode="_-&quot;R&quot;* #,##0.00_-;\-&quot;R&quot;* #,##0.00_-;_-&quot;R&quot;* &quot;-&quot;??_-;_-@_-"/>
    <numFmt numFmtId="43" formatCode="_-* #,##0.00_-;\-* #,##0.00_-;_-* &quot;-&quot;??_-;_-@_-"/>
    <numFmt numFmtId="164" formatCode="_ * #,##0.00_ ;_ * \-#,##0.00_ ;_ * &quot;-&quot;??_ ;_ @_ "/>
    <numFmt numFmtId="165" formatCode="&quot;R&quot;#,##0.00_);\(&quot;R&quot;#,##0.00\)"/>
    <numFmt numFmtId="166" formatCode="_-* #,##0_-;\-* #,##0_-;_-* &quot;-&quot;??_-;_-@_-"/>
    <numFmt numFmtId="167" formatCode="_-* #,##0.0_-;\-* #,##0.0_-;_-* &quot;-&quot;??_-;_-@_-"/>
    <numFmt numFmtId="168" formatCode="[$R-1C09]\ #,##0.00"/>
    <numFmt numFmtId="169" formatCode="_-&quot;R&quot;\ * #,##0.00_-;\-&quot;R&quot;\ * #,##0.00_-;_-&quot;R&quot;\ * &quot;-&quot;??_-;_-@_-"/>
    <numFmt numFmtId="170" formatCode="&quot;$&quot;#,##0.00"/>
    <numFmt numFmtId="171" formatCode="&quot;R&quot;\ #,##0.00"/>
    <numFmt numFmtId="172" formatCode="[$R-1C09]#,##0.00"/>
    <numFmt numFmtId="173" formatCode="_ &quot;R&quot;\ * #,##0.00_ ;_ &quot;R&quot;\ * \-#,##0.00_ ;_ &quot;R&quot;\ * &quot;-&quot;??_ ;_ @_ "/>
    <numFmt numFmtId="174" formatCode="&quot;R&quot;#,##0.00"/>
    <numFmt numFmtId="175" formatCode="0.0"/>
    <numFmt numFmtId="176" formatCode="_(* #,##0_);_(* \(#,##0\);_(* &quot;-&quot;??_);_(@_)"/>
    <numFmt numFmtId="177" formatCode="&quot;R&quot;\ #,##0"/>
    <numFmt numFmtId="178" formatCode="&quot;R&quot;\ #,##0;[Red]&quot;R&quot;\ \-#,##0"/>
    <numFmt numFmtId="179" formatCode="_(* #,##0.00_);_(* \(#,##0.00\);_(* &quot;-&quot;??_);_(@_)"/>
    <numFmt numFmtId="180" formatCode="_(&quot;$&quot;* #,##0.00_);_(&quot;$&quot;* \(#,##0.00\);_(&quot;$&quot;* &quot;-&quot;??_);_(@_)"/>
    <numFmt numFmtId="181" formatCode="&quot;R&quot;\ #,##0;&quot;R&quot;\ \-#,##0"/>
    <numFmt numFmtId="182" formatCode="#.0#%&quot; max&quot;"/>
    <numFmt numFmtId="183" formatCode="&quot;R&quot;\ #.##&quot; million (excl VAT)&quot;"/>
    <numFmt numFmtId="184" formatCode="0.0%"/>
    <numFmt numFmtId="185" formatCode="&quot;Inception (&quot;#%&quot;)&quot;"/>
    <numFmt numFmtId="186" formatCode="_ [$R-1C09]\ * #,##0.00_ ;_ [$R-1C09]\ * \-#,##0.00_ ;_ [$R-1C09]\ * &quot;-&quot;??_ ;_ @_ "/>
    <numFmt numFmtId="187" formatCode="&quot;Concept &amp; Viability (&quot;##%&quot;)&quot;"/>
    <numFmt numFmtId="188" formatCode="&quot;Design development (&quot;##%&quot;)&quot;"/>
    <numFmt numFmtId="189" formatCode="&quot;Documentation &amp; Procurement (&quot;##%&quot;)&quot;"/>
    <numFmt numFmtId="190" formatCode="&quot;Contract Administration &amp; Inspection (&quot;##%&quot;)&quot;"/>
    <numFmt numFmtId="191" formatCode="&quot;Close-out (&quot;##%&quot;)&quot;"/>
    <numFmt numFmtId="192" formatCode="&quot;Discount (&quot;##%&quot;)&quot;"/>
    <numFmt numFmtId="193" formatCode="#0&quot; months&quot;"/>
    <numFmt numFmtId="194" formatCode="&quot;@&quot;\ &quot;R&quot;\ #,###&quot; /month&quot;"/>
    <numFmt numFmtId="195" formatCode="_(&quot;R&quot;* #,##0.00_);_(&quot;R&quot;* \(#,##0.00\);_(&quot;R&quot;* &quot;-&quot;??_);_(@_)"/>
    <numFmt numFmtId="196" formatCode="#.##&quot; hrs&quot;"/>
    <numFmt numFmtId="197" formatCode="_-[$R-1C09]* #,##0.00_-;\-[$R-1C09]* #,##0.00_-;_-[$R-1C09]* &quot;-&quot;??_-;_-@_-"/>
    <numFmt numFmtId="198" formatCode="_ * #,##0_ ;_ * \-#,##0_ ;_ * &quot;-&quot;_ ;_ @_ "/>
    <numFmt numFmtId="199" formatCode="#,##0.000"/>
    <numFmt numFmtId="200" formatCode="#,##0.0"/>
    <numFmt numFmtId="201" formatCode="\$#,##0.00\ ;\(\$#,##0.00\)"/>
    <numFmt numFmtId="202" formatCode="\$#,##0\ ;\(\$#,##0\)"/>
    <numFmt numFmtId="203" formatCode="[$R-430]#,##0.00"/>
    <numFmt numFmtId="204" formatCode="_(&quot;R&quot;\ * #,##0_);_(&quot;R&quot;\ * \(#,##0\);_(&quot;R&quot;\ * &quot;-&quot;_);_(@_)"/>
    <numFmt numFmtId="205" formatCode="&quot;$&quot;#,##0_);[Red]\(&quot;$&quot;#,##0\);&quot;$&quot;0_);@_)"/>
    <numFmt numFmtId="206" formatCode="#,##0;\(#,##0\)"/>
    <numFmt numFmtId="207" formatCode="#,##0.0;\(#,##0.0\)"/>
    <numFmt numFmtId="208" formatCode="[$-1C09]dd\-mmm\-yy;@"/>
    <numFmt numFmtId="209" formatCode="&quot;$&quot;#,##0\ ;\(&quot;$&quot;#,##0\)"/>
    <numFmt numFmtId="210" formatCode="#,##0.0\ ;\(#,##0.0\);&quot;-&quot;??"/>
    <numFmt numFmtId="211" formatCode="_([$€-2]* #,##0.00_);_([$€-2]* \(#,##0.00\);_([$€-2]* &quot;-&quot;??_)"/>
    <numFmt numFmtId="212" formatCode="#.00"/>
    <numFmt numFmtId="213" formatCode="#\ ###\ ###\ ###"/>
    <numFmt numFmtId="214" formatCode="#\ ###\ ###\ ##0.00"/>
    <numFmt numFmtId="215" formatCode=";;;"/>
    <numFmt numFmtId="216" formatCode="_(&quot;Ch$&quot;* #,##0_);_(&quot;Ch$&quot;* \(#,##0\);_(&quot;Ch$&quot;* &quot;-&quot;_);_(@_)"/>
    <numFmt numFmtId="217" formatCode="_(&quot;Ch$&quot;* #,##0.00_);_(&quot;Ch$&quot;* \(#,##0.00\);_(&quot;Ch$&quot;* &quot;-&quot;??_);_(@_)"/>
    <numFmt numFmtId="218" formatCode="mmm"/>
    <numFmt numFmtId="219" formatCode="0_%_);\(0\)_%;0_%_);@_%_)"/>
    <numFmt numFmtId="220" formatCode="[$R-1C09]\ #,##0.00;[$R-1C09]\ \-#,##0.00"/>
    <numFmt numFmtId="221" formatCode="_([$$-409]* #,##0.00_);_([$$-409]* \(#,##0.00\);_([$$-409]* &quot;-&quot;??_);_(@_)"/>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u/>
      <sz val="10"/>
      <name val="Arial"/>
      <family val="2"/>
    </font>
    <font>
      <b/>
      <u/>
      <sz val="10"/>
      <name val="Times New Roman"/>
      <family val="1"/>
    </font>
    <font>
      <u/>
      <sz val="10"/>
      <name val="Arial"/>
      <family val="2"/>
    </font>
    <font>
      <u/>
      <sz val="10"/>
      <name val="Times New Roman"/>
      <family val="1"/>
    </font>
    <font>
      <sz val="10"/>
      <name val="Arial"/>
      <family val="2"/>
    </font>
    <font>
      <b/>
      <sz val="10"/>
      <name val="Arial"/>
      <family val="2"/>
    </font>
    <font>
      <b/>
      <u/>
      <sz val="10"/>
      <name val="Arial"/>
      <family val="2"/>
    </font>
    <font>
      <b/>
      <u/>
      <sz val="10"/>
      <name val="Times New Roman"/>
      <family val="1"/>
    </font>
    <font>
      <b/>
      <u/>
      <sz val="12"/>
      <name val="Arial"/>
      <family val="2"/>
    </font>
    <font>
      <i/>
      <sz val="10"/>
      <name val="Arial"/>
      <family val="2"/>
    </font>
    <font>
      <sz val="9"/>
      <name val="Arial"/>
      <family val="2"/>
    </font>
    <font>
      <sz val="10"/>
      <name val="Arial"/>
      <family val="2"/>
    </font>
    <font>
      <b/>
      <u/>
      <sz val="10"/>
      <name val="Times New Roman"/>
      <family val="1"/>
    </font>
    <font>
      <u/>
      <sz val="10"/>
      <name val="Times New Roman"/>
      <family val="1"/>
    </font>
    <font>
      <sz val="10"/>
      <name val="Calibri"/>
      <family val="2"/>
    </font>
    <font>
      <b/>
      <sz val="9"/>
      <name val="Arial"/>
      <family val="2"/>
    </font>
    <font>
      <sz val="10"/>
      <name val="Arial"/>
      <family val="2"/>
    </font>
    <font>
      <b/>
      <u/>
      <sz val="10"/>
      <name val="Times New Roman"/>
      <family val="1"/>
    </font>
    <font>
      <u/>
      <sz val="10"/>
      <name val="Times New Roman"/>
      <family val="1"/>
    </font>
    <font>
      <sz val="10"/>
      <color rgb="FFFF0000"/>
      <name val="Arial"/>
      <family val="2"/>
    </font>
    <font>
      <b/>
      <sz val="11"/>
      <color theme="1"/>
      <name val="Arial"/>
      <family val="2"/>
    </font>
    <font>
      <sz val="11"/>
      <color theme="1"/>
      <name val="Arial"/>
      <family val="2"/>
    </font>
    <font>
      <b/>
      <sz val="9"/>
      <color theme="1"/>
      <name val="Arial"/>
      <family val="2"/>
    </font>
    <font>
      <sz val="9"/>
      <color theme="1"/>
      <name val="Arial"/>
      <family val="2"/>
    </font>
    <font>
      <b/>
      <sz val="11"/>
      <color theme="1"/>
      <name val="Calibri"/>
      <family val="2"/>
      <scheme val="minor"/>
    </font>
    <font>
      <sz val="10"/>
      <color theme="1"/>
      <name val="Arial"/>
      <family val="2"/>
    </font>
    <font>
      <sz val="11"/>
      <name val="Calibri"/>
      <family val="2"/>
      <scheme val="minor"/>
    </font>
    <font>
      <b/>
      <sz val="16"/>
      <name val="Arial"/>
      <family val="2"/>
    </font>
    <font>
      <b/>
      <sz val="12"/>
      <name val="Arial"/>
      <family val="2"/>
    </font>
    <font>
      <sz val="12"/>
      <name val="Arial"/>
      <family val="2"/>
    </font>
    <font>
      <sz val="11"/>
      <name val="Arial"/>
      <family val="2"/>
    </font>
    <font>
      <b/>
      <sz val="14"/>
      <name val="Arial"/>
      <family val="2"/>
    </font>
    <font>
      <u/>
      <sz val="12"/>
      <name val="Arial"/>
      <family val="2"/>
    </font>
    <font>
      <b/>
      <sz val="12"/>
      <color indexed="9"/>
      <name val="Arial"/>
      <family val="2"/>
    </font>
    <font>
      <sz val="10"/>
      <color indexed="18"/>
      <name val="Arial"/>
      <family val="2"/>
    </font>
    <font>
      <b/>
      <sz val="10"/>
      <color theme="1"/>
      <name val="Arial"/>
      <family val="2"/>
    </font>
    <font>
      <b/>
      <sz val="11"/>
      <color rgb="FFFF0000"/>
      <name val="Arial"/>
      <family val="2"/>
    </font>
    <font>
      <b/>
      <sz val="10"/>
      <color rgb="FFFF0000"/>
      <name val="Arial"/>
      <family val="2"/>
    </font>
    <font>
      <sz val="11"/>
      <color rgb="FFFF0000"/>
      <name val="Arial"/>
      <family val="2"/>
    </font>
    <font>
      <b/>
      <sz val="9"/>
      <color indexed="81"/>
      <name val="Tahoma"/>
      <family val="2"/>
    </font>
    <font>
      <sz val="9"/>
      <color indexed="81"/>
      <name val="Tahoma"/>
      <family val="2"/>
    </font>
    <font>
      <b/>
      <sz val="10"/>
      <name val="Calibri"/>
      <family val="2"/>
      <scheme val="minor"/>
    </font>
    <font>
      <b/>
      <sz val="12"/>
      <name val="Calibri"/>
      <family val="2"/>
      <scheme val="minor"/>
    </font>
    <font>
      <sz val="8"/>
      <name val="Arial"/>
      <family val="2"/>
    </font>
    <font>
      <sz val="10"/>
      <name val="Calibri"/>
      <family val="2"/>
      <scheme val="minor"/>
    </font>
    <font>
      <sz val="10"/>
      <name val="Arial"/>
      <family val="2"/>
    </font>
    <font>
      <vertAlign val="superscript"/>
      <sz val="9"/>
      <name val="Arial"/>
      <family val="2"/>
    </font>
    <font>
      <sz val="10"/>
      <name val="Times New Roman"/>
      <family val="1"/>
    </font>
    <font>
      <i/>
      <u/>
      <sz val="10"/>
      <name val="Times New Roman"/>
      <family val="1"/>
    </font>
    <font>
      <b/>
      <i/>
      <sz val="10"/>
      <name val="Arial"/>
      <family val="2"/>
    </font>
    <font>
      <sz val="11"/>
      <color indexed="8"/>
      <name val="Calibri"/>
      <family val="2"/>
    </font>
    <font>
      <sz val="11"/>
      <color indexed="9"/>
      <name val="Calibri"/>
      <family val="2"/>
    </font>
    <font>
      <sz val="11"/>
      <color indexed="62"/>
      <name val="Calibri"/>
      <family val="2"/>
    </font>
    <font>
      <b/>
      <sz val="18"/>
      <color indexed="62"/>
      <name val="Cambria"/>
      <family val="2"/>
    </font>
    <font>
      <sz val="10"/>
      <color indexed="8"/>
      <name val="Arial"/>
      <family val="2"/>
    </font>
    <font>
      <b/>
      <sz val="11"/>
      <color indexed="8"/>
      <name val="Calibri"/>
      <family val="2"/>
    </font>
    <font>
      <sz val="10"/>
      <color indexed="12"/>
      <name val="Times New Roman"/>
      <family val="1"/>
    </font>
    <font>
      <sz val="10"/>
      <color indexed="57"/>
      <name val="Times New Roman"/>
      <family val="1"/>
    </font>
    <font>
      <b/>
      <sz val="10"/>
      <color indexed="33"/>
      <name val="Times New Roman"/>
      <family val="1"/>
    </font>
    <font>
      <sz val="10"/>
      <name val="Helv"/>
      <charset val="204"/>
    </font>
    <font>
      <sz val="10"/>
      <name val="Helv"/>
    </font>
    <font>
      <sz val="10"/>
      <color indexed="50"/>
      <name val="MS Sans Serif"/>
      <family val="2"/>
    </font>
    <font>
      <sz val="10"/>
      <name val="Helvetica"/>
      <family val="2"/>
    </font>
    <font>
      <sz val="10"/>
      <color indexed="12"/>
      <name val="Helvetica"/>
      <family val="2"/>
    </font>
    <font>
      <sz val="10"/>
      <color indexed="20"/>
      <name val="Arial"/>
      <family val="2"/>
    </font>
    <font>
      <b/>
      <sz val="12"/>
      <name val="Arial Rounded MT Bold"/>
      <family val="2"/>
    </font>
    <font>
      <i/>
      <sz val="12"/>
      <name val="Arial"/>
      <family val="2"/>
    </font>
    <font>
      <sz val="10"/>
      <name val="MS Sans Serif"/>
      <family val="2"/>
    </font>
    <font>
      <sz val="10"/>
      <color indexed="24"/>
      <name val="Arial"/>
      <family val="2"/>
    </font>
    <font>
      <b/>
      <sz val="11"/>
      <color indexed="12"/>
      <name val="Arial"/>
      <family val="2"/>
    </font>
    <font>
      <b/>
      <sz val="8"/>
      <name val="Helv"/>
    </font>
    <font>
      <sz val="12"/>
      <name val="Times New Roman"/>
      <family val="1"/>
    </font>
    <font>
      <b/>
      <sz val="10"/>
      <color indexed="9"/>
      <name val="Arial"/>
      <family val="2"/>
    </font>
    <font>
      <sz val="1"/>
      <color indexed="8"/>
      <name val="Courier"/>
      <family val="3"/>
    </font>
    <font>
      <sz val="8"/>
      <name val="Times New Roman"/>
      <family val="1"/>
    </font>
    <font>
      <i/>
      <sz val="1"/>
      <color indexed="8"/>
      <name val="Courier"/>
      <family val="3"/>
    </font>
    <font>
      <b/>
      <sz val="6"/>
      <name val="Arial"/>
      <family val="2"/>
    </font>
    <font>
      <sz val="6"/>
      <name val="Arial"/>
      <family val="2"/>
    </font>
    <font>
      <sz val="8"/>
      <name val="Helv"/>
    </font>
    <font>
      <sz val="18"/>
      <name val="Arial"/>
      <family val="2"/>
    </font>
    <font>
      <sz val="6"/>
      <name val="Helv"/>
    </font>
    <font>
      <b/>
      <sz val="10"/>
      <color indexed="12"/>
      <name val="Arial"/>
      <family val="2"/>
    </font>
    <font>
      <i/>
      <sz val="10"/>
      <name val="Helv"/>
    </font>
    <font>
      <sz val="10"/>
      <name val="NewtonCTT"/>
    </font>
    <font>
      <sz val="10"/>
      <color indexed="17"/>
      <name val="Arial"/>
      <family val="2"/>
    </font>
    <font>
      <b/>
      <sz val="9"/>
      <name val="Palatino"/>
      <family val="1"/>
    </font>
    <font>
      <sz val="9"/>
      <name val="Helvetica-Black"/>
    </font>
    <font>
      <sz val="7"/>
      <name val="Palatino"/>
      <family val="1"/>
    </font>
    <font>
      <b/>
      <sz val="10"/>
      <name val="Helvetica"/>
      <family val="2"/>
    </font>
    <font>
      <sz val="9"/>
      <color rgb="FF9C0006"/>
      <name val="Arial"/>
      <family val="2"/>
    </font>
    <font>
      <sz val="9"/>
      <color rgb="FF006100"/>
      <name val="Arial"/>
      <family val="2"/>
    </font>
    <font>
      <b/>
      <sz val="12"/>
      <color theme="0"/>
      <name val="Arial"/>
      <family val="2"/>
    </font>
    <font>
      <sz val="9"/>
      <color rgb="FF9C6500"/>
      <name val="Arial"/>
      <family val="2"/>
    </font>
    <font>
      <b/>
      <u/>
      <sz val="9"/>
      <name val="Arial"/>
      <family val="2"/>
    </font>
    <font>
      <sz val="9"/>
      <color rgb="FFFF0000"/>
      <name val="Arial"/>
      <family val="2"/>
    </font>
    <font>
      <i/>
      <sz val="9"/>
      <name val="Arial"/>
      <family val="2"/>
    </font>
    <font>
      <sz val="12"/>
      <name val="French Script MT"/>
      <family val="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E6E6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7"/>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rgb="FF353D30"/>
        <bgColor indexed="64"/>
      </patternFill>
    </fill>
    <fill>
      <patternFill patternType="solid">
        <fgColor rgb="FFC4E58E"/>
        <bgColor rgb="FFC4E58E"/>
      </patternFill>
    </fill>
    <fill>
      <patternFill patternType="solid">
        <fgColor rgb="FFF3F9E8"/>
      </patternFill>
    </fill>
    <fill>
      <patternFill patternType="solid">
        <fgColor rgb="FFFCD450"/>
        <bgColor indexed="64"/>
      </patternFill>
    </fill>
    <fill>
      <patternFill patternType="solid">
        <fgColor rgb="FF009FDA"/>
        <bgColor indexed="64"/>
      </patternFill>
    </fill>
    <fill>
      <patternFill patternType="solid">
        <fgColor rgb="FFFEF6DB"/>
        <bgColor indexed="64"/>
      </patternFill>
    </fill>
  </fills>
  <borders count="8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tted">
        <color indexed="64"/>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bottom/>
      <diagonal/>
    </border>
    <border>
      <left style="thick">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style="thick">
        <color indexed="64"/>
      </left>
      <right/>
      <top/>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style="thin">
        <color rgb="FF353D30"/>
      </left>
      <right style="thin">
        <color rgb="FF353D30"/>
      </right>
      <top style="thin">
        <color rgb="FF353D30"/>
      </top>
      <bottom style="thin">
        <color rgb="FF353D30"/>
      </bottom>
      <diagonal/>
    </border>
    <border>
      <left style="thin">
        <color rgb="FFBABFB7"/>
      </left>
      <right style="thin">
        <color rgb="FFBABFB7"/>
      </right>
      <top style="thin">
        <color rgb="FFBABFB7"/>
      </top>
      <bottom style="thin">
        <color rgb="FFBABFB7"/>
      </bottom>
      <diagonal/>
    </border>
    <border>
      <left style="thin">
        <color indexed="64"/>
      </left>
      <right/>
      <top/>
      <bottom style="dotted">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8177">
    <xf numFmtId="0" fontId="0" fillId="0" borderId="0"/>
    <xf numFmtId="43" fontId="6" fillId="0" borderId="0" applyFont="0" applyFill="0" applyBorder="0" applyAlignment="0" applyProtection="0"/>
    <xf numFmtId="3" fontId="6" fillId="0" borderId="0" applyFont="0" applyFill="0" applyBorder="0" applyAlignment="0" applyProtection="0"/>
    <xf numFmtId="0" fontId="8" fillId="0" borderId="0"/>
    <xf numFmtId="0" fontId="10" fillId="0" borderId="0"/>
    <xf numFmtId="9" fontId="6" fillId="0" borderId="0" applyFont="0" applyFill="0" applyBorder="0" applyAlignment="0" applyProtection="0"/>
    <xf numFmtId="0" fontId="11" fillId="0" borderId="0"/>
    <xf numFmtId="164" fontId="11" fillId="0" borderId="0" applyFont="0" applyFill="0" applyBorder="0" applyAlignment="0" applyProtection="0"/>
    <xf numFmtId="0" fontId="14" fillId="0" borderId="0"/>
    <xf numFmtId="4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6" fillId="0" borderId="0"/>
    <xf numFmtId="3" fontId="6" fillId="0" borderId="0" applyFont="0" applyFill="0" applyBorder="0" applyAlignment="0" applyProtection="0"/>
    <xf numFmtId="0" fontId="6" fillId="0" borderId="0"/>
    <xf numFmtId="43" fontId="18" fillId="0" borderId="0" applyFont="0" applyFill="0" applyBorder="0" applyAlignment="0" applyProtection="0"/>
    <xf numFmtId="3" fontId="18" fillId="0" borderId="0" applyFont="0" applyFill="0" applyBorder="0" applyAlignment="0" applyProtection="0"/>
    <xf numFmtId="169" fontId="18" fillId="0" borderId="0" applyFont="0" applyFill="0" applyBorder="0" applyAlignment="0" applyProtection="0"/>
    <xf numFmtId="0" fontId="19" fillId="0" borderId="0"/>
    <xf numFmtId="0" fontId="20" fillId="0" borderId="0"/>
    <xf numFmtId="9" fontId="18"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0" fontId="24" fillId="0" borderId="0"/>
    <xf numFmtId="0" fontId="25" fillId="0" borderId="0"/>
    <xf numFmtId="43" fontId="6" fillId="0" borderId="0" applyFont="0" applyFill="0" applyBorder="0" applyAlignment="0" applyProtection="0"/>
    <xf numFmtId="164" fontId="6" fillId="0" borderId="0" applyFont="0" applyFill="0" applyBorder="0" applyAlignment="0" applyProtection="0"/>
    <xf numFmtId="0" fontId="8" fillId="0" borderId="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69" fontId="6" fillId="0" borderId="0" applyFont="0" applyFill="0" applyBorder="0" applyAlignment="0" applyProtection="0"/>
    <xf numFmtId="0" fontId="8" fillId="0" borderId="0"/>
    <xf numFmtId="0" fontId="10" fillId="0" borderId="0"/>
    <xf numFmtId="9" fontId="6" fillId="0" borderId="0" applyFont="0" applyFill="0" applyBorder="0" applyAlignment="0" applyProtection="0"/>
    <xf numFmtId="3" fontId="6" fillId="0" borderId="0" applyFont="0" applyFill="0" applyBorder="0" applyAlignment="0" applyProtection="0"/>
    <xf numFmtId="0" fontId="6" fillId="0" borderId="0"/>
    <xf numFmtId="43" fontId="6" fillId="0" borderId="0" applyFont="0" applyFill="0" applyBorder="0" applyAlignment="0" applyProtection="0"/>
    <xf numFmtId="3" fontId="6" fillId="0" borderId="0" applyFont="0" applyFill="0" applyBorder="0" applyAlignment="0" applyProtection="0"/>
    <xf numFmtId="0" fontId="8" fillId="0" borderId="0"/>
    <xf numFmtId="0" fontId="1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3" fontId="6" fillId="0" borderId="0" applyFont="0" applyFill="0" applyBorder="0" applyAlignment="0" applyProtection="0"/>
    <xf numFmtId="43" fontId="4"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0" fontId="17" fillId="0" borderId="0" applyBorder="0" applyAlignment="0"/>
    <xf numFmtId="0" fontId="6" fillId="0" borderId="0"/>
    <xf numFmtId="43" fontId="6" fillId="0" borderId="0" applyFont="0" applyFill="0" applyBorder="0" applyAlignment="0" applyProtection="0"/>
    <xf numFmtId="180" fontId="6" fillId="0" borderId="0" applyFont="0" applyFill="0" applyBorder="0" applyAlignment="0" applyProtection="0"/>
    <xf numFmtId="173" fontId="6"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51" fillId="0" borderId="0"/>
    <xf numFmtId="44" fontId="6" fillId="0" borderId="0" applyFont="0" applyFill="0" applyBorder="0" applyAlignment="0" applyProtection="0"/>
    <xf numFmtId="0" fontId="6" fillId="0" borderId="0"/>
    <xf numFmtId="44" fontId="52"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8"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 fontId="6" fillId="0" borderId="54" applyProtection="0"/>
    <xf numFmtId="4" fontId="6" fillId="0" borderId="54" applyProtection="0"/>
    <xf numFmtId="4" fontId="6" fillId="0" borderId="54" applyProtection="0"/>
    <xf numFmtId="4" fontId="6" fillId="0" borderId="54" applyProtection="0"/>
    <xf numFmtId="3" fontId="54" fillId="0" borderId="54" applyFill="0" applyAlignment="0" applyProtection="0"/>
    <xf numFmtId="3" fontId="6" fillId="0" borderId="70" applyProtection="0"/>
    <xf numFmtId="3" fontId="6" fillId="0" borderId="70" applyProtection="0"/>
    <xf numFmtId="3" fontId="6" fillId="0" borderId="70" applyProtection="0"/>
    <xf numFmtId="3" fontId="54" fillId="0" borderId="54" applyFill="0" applyAlignment="0" applyProtection="0"/>
    <xf numFmtId="200" fontId="6" fillId="0" borderId="54" applyProtection="0"/>
    <xf numFmtId="200" fontId="6" fillId="0" borderId="54" applyProtection="0"/>
    <xf numFmtId="200" fontId="6" fillId="0" borderId="0" applyFont="0" applyFill="0" applyBorder="0" applyAlignment="0" applyProtection="0"/>
    <xf numFmtId="4" fontId="54" fillId="0" borderId="54" applyProtection="0"/>
    <xf numFmtId="4" fontId="54" fillId="0" borderId="54" applyProtection="0"/>
    <xf numFmtId="199" fontId="6" fillId="0" borderId="54" applyProtection="0"/>
    <xf numFmtId="199" fontId="6" fillId="0" borderId="54" applyProtection="0"/>
    <xf numFmtId="201" fontId="6" fillId="0" borderId="54" applyProtection="0">
      <alignment horizontal="right"/>
    </xf>
    <xf numFmtId="202" fontId="6" fillId="0" borderId="0" applyFont="0" applyFill="0" applyBorder="0" applyAlignment="0" applyProtection="0"/>
    <xf numFmtId="0" fontId="36" fillId="0" borderId="0" applyProtection="0"/>
    <xf numFmtId="203" fontId="36" fillId="0" borderId="0" applyProtection="0"/>
    <xf numFmtId="203" fontId="36" fillId="0" borderId="0" applyProtection="0"/>
    <xf numFmtId="203" fontId="36" fillId="0" borderId="0" applyProtection="0"/>
    <xf numFmtId="203" fontId="36" fillId="0" borderId="0" applyProtection="0"/>
    <xf numFmtId="203" fontId="36" fillId="0" borderId="0" applyProtection="0"/>
    <xf numFmtId="203" fontId="36" fillId="0" borderId="0" applyProtection="0"/>
    <xf numFmtId="2" fontId="36" fillId="0" borderId="0" applyProtection="0"/>
    <xf numFmtId="2" fontId="36" fillId="0" borderId="0" applyProtection="0"/>
    <xf numFmtId="2" fontId="36" fillId="0" borderId="0" applyProtection="0"/>
    <xf numFmtId="0" fontId="54" fillId="0" borderId="0" applyNumberFormat="0" applyFont="0" applyFill="0" applyBorder="0" applyAlignment="0" applyProtection="0">
      <protection locked="0"/>
    </xf>
    <xf numFmtId="203" fontId="54" fillId="0" borderId="0" applyNumberFormat="0" applyFont="0" applyFill="0" applyBorder="0" applyAlignment="0" applyProtection="0">
      <protection locked="0"/>
    </xf>
    <xf numFmtId="203" fontId="54" fillId="0" borderId="0" applyNumberFormat="0" applyFont="0" applyFill="0" applyBorder="0" applyAlignment="0" applyProtection="0">
      <protection locked="0"/>
    </xf>
    <xf numFmtId="203" fontId="54" fillId="0" borderId="0" applyNumberFormat="0" applyFont="0" applyFill="0" applyBorder="0" applyAlignment="0" applyProtection="0">
      <protection locked="0"/>
    </xf>
    <xf numFmtId="0" fontId="35" fillId="0" borderId="0" applyProtection="0"/>
    <xf numFmtId="203" fontId="35" fillId="0" borderId="0" applyProtection="0"/>
    <xf numFmtId="203" fontId="35" fillId="0" borderId="0" applyProtection="0"/>
    <xf numFmtId="203" fontId="35" fillId="0" borderId="0" applyProtection="0"/>
    <xf numFmtId="203" fontId="36" fillId="0" borderId="0"/>
    <xf numFmtId="203" fontId="6" fillId="0" borderId="0"/>
    <xf numFmtId="203" fontId="36" fillId="0" borderId="0"/>
    <xf numFmtId="203" fontId="36" fillId="0" borderId="0"/>
    <xf numFmtId="203" fontId="36"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36" fillId="0" borderId="0"/>
    <xf numFmtId="203" fontId="36" fillId="0" borderId="0"/>
    <xf numFmtId="203" fontId="36" fillId="0" borderId="0"/>
    <xf numFmtId="203" fontId="36" fillId="0" borderId="0"/>
    <xf numFmtId="0" fontId="55" fillId="0" borderId="70"/>
    <xf numFmtId="203" fontId="55" fillId="0" borderId="70"/>
    <xf numFmtId="203" fontId="55" fillId="0" borderId="70"/>
    <xf numFmtId="203" fontId="55" fillId="0" borderId="70"/>
    <xf numFmtId="203" fontId="55" fillId="0" borderId="70"/>
    <xf numFmtId="203" fontId="55" fillId="0" borderId="70"/>
    <xf numFmtId="9" fontId="6" fillId="0" borderId="54" applyProtection="0">
      <alignment horizontal="right"/>
    </xf>
    <xf numFmtId="9" fontId="6" fillId="0" borderId="54" applyProtection="0">
      <alignment horizontal="right"/>
    </xf>
    <xf numFmtId="9" fontId="6" fillId="0" borderId="54" applyProtection="0">
      <alignment horizontal="right"/>
    </xf>
    <xf numFmtId="203" fontId="36" fillId="0" borderId="71" applyProtection="0"/>
    <xf numFmtId="203" fontId="36" fillId="0" borderId="71" applyProtection="0"/>
    <xf numFmtId="203" fontId="36" fillId="0" borderId="71" applyProtection="0"/>
    <xf numFmtId="203" fontId="36" fillId="0" borderId="71" applyProtection="0"/>
    <xf numFmtId="203" fontId="36" fillId="0" borderId="71" applyProtection="0"/>
    <xf numFmtId="203" fontId="36" fillId="0" borderId="71"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51"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0" fontId="1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 fontId="6" fillId="0" borderId="54" applyProtection="0"/>
    <xf numFmtId="4" fontId="6" fillId="0" borderId="54" applyProtection="0"/>
    <xf numFmtId="3" fontId="6" fillId="0" borderId="70" applyProtection="0"/>
    <xf numFmtId="203" fontId="36" fillId="0" borderId="0"/>
    <xf numFmtId="43" fontId="1" fillId="0" borderId="0" applyFont="0" applyFill="0" applyBorder="0" applyAlignment="0" applyProtection="0"/>
    <xf numFmtId="0" fontId="8"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1" fillId="0" borderId="0"/>
    <xf numFmtId="0" fontId="21" fillId="0" borderId="0"/>
    <xf numFmtId="0" fontId="51" fillId="0" borderId="0"/>
    <xf numFmtId="0" fontId="1" fillId="0" borderId="0"/>
    <xf numFmtId="0" fontId="6"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0" fontId="21" fillId="0" borderId="0"/>
    <xf numFmtId="0" fontId="51" fillId="0" borderId="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applyBorder="0" applyAlignmen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51" fillId="0" borderId="0"/>
    <xf numFmtId="43" fontId="6" fillId="0" borderId="0" applyFont="0" applyFill="0" applyBorder="0" applyAlignment="0" applyProtection="0"/>
    <xf numFmtId="0" fontId="63" fillId="5" borderId="72" applyNumberFormat="0"/>
    <xf numFmtId="0" fontId="64" fillId="16" borderId="0" applyNumberFormat="0" applyProtection="0"/>
    <xf numFmtId="0" fontId="65"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0" fontId="6" fillId="0" borderId="0"/>
    <xf numFmtId="0" fontId="6" fillId="0" borderId="0"/>
    <xf numFmtId="0" fontId="6" fillId="0" borderId="0"/>
    <xf numFmtId="0" fontId="66" fillId="0" borderId="0"/>
    <xf numFmtId="37" fontId="67" fillId="0" borderId="0"/>
    <xf numFmtId="0" fontId="57" fillId="18" borderId="0" applyNumberFormat="0" applyBorder="0" applyAlignment="0" applyProtection="0"/>
    <xf numFmtId="0" fontId="57" fillId="18" borderId="0" applyNumberFormat="0" applyBorder="0" applyAlignment="0" applyProtection="0"/>
    <xf numFmtId="0" fontId="5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8" fillId="22" borderId="0" applyNumberFormat="0" applyBorder="0" applyAlignment="0" applyProtection="0"/>
    <xf numFmtId="0" fontId="57" fillId="20" borderId="0" applyNumberFormat="0" applyBorder="0" applyAlignment="0" applyProtection="0"/>
    <xf numFmtId="0" fontId="57" fillId="23" borderId="0" applyNumberFormat="0" applyBorder="0" applyAlignment="0" applyProtection="0"/>
    <xf numFmtId="0" fontId="58" fillId="21"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8" fillId="21" borderId="0" applyNumberFormat="0" applyBorder="0" applyAlignment="0" applyProtection="0"/>
    <xf numFmtId="0" fontId="57" fillId="24" borderId="0" applyNumberFormat="0" applyBorder="0" applyAlignment="0" applyProtection="0"/>
    <xf numFmtId="0" fontId="57" fillId="18" borderId="0" applyNumberFormat="0" applyBorder="0" applyAlignment="0" applyProtection="0"/>
    <xf numFmtId="0" fontId="58" fillId="19" borderId="0" applyNumberFormat="0" applyBorder="0" applyAlignment="0" applyProtection="0"/>
    <xf numFmtId="0" fontId="57" fillId="20" borderId="0" applyNumberFormat="0" applyBorder="0" applyAlignment="0" applyProtection="0"/>
    <xf numFmtId="0" fontId="57" fillId="25" borderId="0" applyNumberFormat="0" applyBorder="0" applyAlignment="0" applyProtection="0"/>
    <xf numFmtId="0" fontId="58" fillId="25" borderId="0" applyNumberFormat="0" applyBorder="0" applyAlignment="0" applyProtection="0"/>
    <xf numFmtId="0" fontId="96" fillId="13" borderId="0" applyNumberFormat="0" applyBorder="0" applyAlignment="0" applyProtection="0"/>
    <xf numFmtId="0" fontId="68" fillId="16" borderId="0"/>
    <xf numFmtId="0" fontId="69" fillId="0" borderId="0" applyNumberFormat="0" applyFill="0" applyBorder="0" applyAlignment="0"/>
    <xf numFmtId="175" fontId="36" fillId="26" borderId="0">
      <alignment horizontal="center"/>
    </xf>
    <xf numFmtId="175" fontId="36" fillId="26" borderId="0">
      <alignment horizontal="center"/>
    </xf>
    <xf numFmtId="175" fontId="36" fillId="26" borderId="0">
      <alignment horizontal="center"/>
    </xf>
    <xf numFmtId="175" fontId="36" fillId="26" borderId="0">
      <alignment horizontal="center"/>
    </xf>
    <xf numFmtId="0" fontId="70" fillId="0" borderId="0" applyNumberFormat="0" applyFill="0" applyBorder="0" applyAlignment="0">
      <protection locked="0"/>
    </xf>
    <xf numFmtId="205" fontId="54" fillId="0" borderId="0"/>
    <xf numFmtId="0" fontId="71" fillId="27" borderId="0">
      <alignment horizontal="center"/>
    </xf>
    <xf numFmtId="0" fontId="72" fillId="0" borderId="29">
      <alignment horizontal="centerContinuous"/>
    </xf>
    <xf numFmtId="0" fontId="73" fillId="0" borderId="5">
      <alignment horizontal="centerContinuous" vertical="center"/>
    </xf>
    <xf numFmtId="3" fontId="50" fillId="0" borderId="0">
      <alignment vertical="top" wrapText="1"/>
    </xf>
    <xf numFmtId="3" fontId="50" fillId="0" borderId="0">
      <alignment vertical="top" wrapText="1"/>
    </xf>
    <xf numFmtId="3" fontId="50" fillId="0" borderId="0">
      <alignment vertical="top" wrapText="1"/>
    </xf>
    <xf numFmtId="3" fontId="50" fillId="0" borderId="0">
      <alignment vertical="top" wrapText="1"/>
    </xf>
    <xf numFmtId="43" fontId="6" fillId="0" borderId="0" applyFont="0" applyFill="0" applyBorder="0" applyAlignment="0" applyProtection="0"/>
    <xf numFmtId="198" fontId="6" fillId="0" borderId="0" applyFont="0" applyFill="0" applyBorder="0" applyAlignment="0" applyProtection="0"/>
    <xf numFmtId="206" fontId="74" fillId="0" borderId="0" applyFont="0" applyFill="0" applyBorder="0" applyAlignment="0" applyProtection="0"/>
    <xf numFmtId="207" fontId="74"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54" applyProtection="0"/>
    <xf numFmtId="208"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54"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54"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70" applyProtection="0"/>
    <xf numFmtId="3" fontId="6" fillId="0" borderId="0" applyFont="0" applyFill="0" applyBorder="0" applyAlignment="0" applyProtection="0"/>
    <xf numFmtId="3" fontId="6" fillId="0" borderId="70" applyProtection="0"/>
    <xf numFmtId="3" fontId="6" fillId="0" borderId="70" applyProtection="0"/>
    <xf numFmtId="3" fontId="6" fillId="0" borderId="7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75" fillId="0" borderId="0" applyFont="0" applyFill="0" applyBorder="0" applyAlignment="0" applyProtection="0"/>
    <xf numFmtId="0" fontId="76" fillId="0" borderId="0">
      <alignment horizontal="left" vertical="center" indent="1"/>
    </xf>
    <xf numFmtId="0" fontId="67" fillId="0" borderId="0"/>
    <xf numFmtId="169"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201" fontId="6" fillId="0" borderId="54" applyProtection="0">
      <alignment horizontal="right"/>
    </xf>
    <xf numFmtId="169" fontId="6" fillId="0" borderId="0" applyFont="0" applyFill="0" applyBorder="0" applyAlignment="0" applyProtection="0"/>
    <xf numFmtId="209" fontId="75" fillId="0" borderId="0" applyFont="0" applyFill="0" applyBorder="0" applyAlignment="0" applyProtection="0"/>
    <xf numFmtId="175" fontId="36" fillId="0" borderId="0">
      <alignment horizontal="center"/>
    </xf>
    <xf numFmtId="175" fontId="36" fillId="0" borderId="0">
      <alignment horizontal="center"/>
    </xf>
    <xf numFmtId="175" fontId="36" fillId="0" borderId="0">
      <alignment horizontal="center"/>
    </xf>
    <xf numFmtId="175" fontId="36" fillId="0" borderId="0">
      <alignment horizontal="center"/>
    </xf>
    <xf numFmtId="0" fontId="67" fillId="0" borderId="0"/>
    <xf numFmtId="221" fontId="36" fillId="0" borderId="0" applyProtection="0"/>
    <xf numFmtId="221" fontId="36" fillId="0" borderId="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03" fontId="36" fillId="0" borderId="0" applyProtection="0"/>
    <xf numFmtId="221" fontId="36" fillId="0" borderId="0" applyProtection="0"/>
    <xf numFmtId="203" fontId="36" fillId="0" borderId="0" applyProtection="0"/>
    <xf numFmtId="221" fontId="36" fillId="0" borderId="0" applyProtection="0"/>
    <xf numFmtId="203" fontId="36" fillId="0" borderId="0" applyProtection="0"/>
    <xf numFmtId="221" fontId="36" fillId="0" borderId="0" applyProtection="0"/>
    <xf numFmtId="0" fontId="36" fillId="0" borderId="0" applyProtection="0"/>
    <xf numFmtId="203" fontId="36" fillId="0" borderId="0" applyProtection="0"/>
    <xf numFmtId="221" fontId="36" fillId="0" borderId="0" applyProtection="0"/>
    <xf numFmtId="203" fontId="36" fillId="0" borderId="0" applyProtection="0"/>
    <xf numFmtId="221" fontId="36" fillId="0" borderId="0" applyProtection="0"/>
    <xf numFmtId="15" fontId="77" fillId="0" borderId="0" applyFont="0" applyFill="0" applyBorder="0" applyAlignment="0" applyProtection="0">
      <protection locked="0"/>
    </xf>
    <xf numFmtId="203" fontId="36" fillId="0" borderId="0" applyProtection="0"/>
    <xf numFmtId="221" fontId="36" fillId="0" borderId="0" applyProtection="0"/>
    <xf numFmtId="0" fontId="36" fillId="0" borderId="0" applyProtection="0"/>
    <xf numFmtId="221" fontId="36" fillId="0" borderId="0" applyProtection="0"/>
    <xf numFmtId="221" fontId="36" fillId="0" borderId="0" applyProtection="0"/>
    <xf numFmtId="221" fontId="36" fillId="0" borderId="0" applyProtection="0"/>
    <xf numFmtId="221" fontId="36" fillId="0" borderId="0" applyProtection="0"/>
    <xf numFmtId="0" fontId="75" fillId="0" borderId="0" applyFont="0" applyFill="0" applyBorder="0" applyAlignment="0" applyProtection="0"/>
    <xf numFmtId="210" fontId="78" fillId="0" borderId="0" applyFont="0" applyFill="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79" fillId="31" borderId="0">
      <alignment horizontal="center"/>
    </xf>
    <xf numFmtId="211" fontId="6" fillId="0" borderId="0" applyFont="0" applyFill="0" applyBorder="0" applyAlignment="0" applyProtection="0"/>
    <xf numFmtId="212" fontId="80" fillId="0" borderId="0">
      <protection locked="0"/>
    </xf>
    <xf numFmtId="0" fontId="81" fillId="0" borderId="0" applyProtection="0"/>
    <xf numFmtId="212" fontId="80" fillId="0" borderId="0">
      <protection locked="0"/>
    </xf>
    <xf numFmtId="0" fontId="15" fillId="0" borderId="0" applyProtection="0"/>
    <xf numFmtId="212" fontId="82" fillId="0" borderId="0">
      <protection locked="0"/>
    </xf>
    <xf numFmtId="212" fontId="80" fillId="0" borderId="0">
      <protection locked="0"/>
    </xf>
    <xf numFmtId="212" fontId="80" fillId="0" borderId="0">
      <protection locked="0"/>
    </xf>
    <xf numFmtId="0" fontId="83" fillId="0" borderId="0" applyProtection="0"/>
    <xf numFmtId="212" fontId="80" fillId="0" borderId="0">
      <protection locked="0"/>
    </xf>
    <xf numFmtId="212" fontId="82" fillId="0" borderId="0">
      <protection locked="0"/>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2" fontId="36" fillId="0" borderId="0" applyProtection="0"/>
    <xf numFmtId="2" fontId="84" fillId="0" borderId="0" applyFill="0" applyBorder="0" applyAlignment="0" applyProtection="0"/>
    <xf numFmtId="2" fontId="6" fillId="0" borderId="0" applyFont="0" applyFill="0" applyBorder="0" applyAlignment="0" applyProtection="0"/>
    <xf numFmtId="213" fontId="85" fillId="0" borderId="0" applyFont="0" applyFill="0" applyBorder="0" applyAlignment="0" applyProtection="0"/>
    <xf numFmtId="214" fontId="85" fillId="0" borderId="0" applyFont="0" applyFill="0" applyBorder="0" applyAlignment="0" applyProtection="0"/>
    <xf numFmtId="0" fontId="56" fillId="0" borderId="0"/>
    <xf numFmtId="0" fontId="61" fillId="0" borderId="0">
      <alignment horizontal="center"/>
    </xf>
    <xf numFmtId="0" fontId="97" fillId="12" borderId="0" applyNumberFormat="0" applyBorder="0" applyAlignment="0" applyProtection="0"/>
    <xf numFmtId="0" fontId="72" fillId="0" borderId="29">
      <alignment horizontal="center" wrapText="1"/>
    </xf>
    <xf numFmtId="0" fontId="98" fillId="32" borderId="75" applyProtection="0">
      <alignment horizontal="left" vertical="center"/>
    </xf>
    <xf numFmtId="0" fontId="98" fillId="32" borderId="75" applyProtection="0">
      <alignment horizontal="left" vertical="center"/>
    </xf>
    <xf numFmtId="0" fontId="35" fillId="0" borderId="0" applyNumberFormat="0" applyFill="0" applyBorder="0" applyAlignment="0" applyProtection="0"/>
    <xf numFmtId="203" fontId="54" fillId="0" borderId="0" applyNumberFormat="0" applyFont="0" applyFill="0" applyBorder="0" applyAlignment="0" applyProtection="0">
      <protection locked="0"/>
    </xf>
    <xf numFmtId="221" fontId="54" fillId="0" borderId="0" applyNumberFormat="0" applyFont="0" applyFill="0" applyBorder="0" applyAlignment="0" applyProtection="0">
      <protection locked="0"/>
    </xf>
    <xf numFmtId="203" fontId="54" fillId="0" borderId="0" applyNumberFormat="0" applyFont="0" applyFill="0" applyBorder="0" applyAlignment="0" applyProtection="0">
      <protection locked="0"/>
    </xf>
    <xf numFmtId="221" fontId="54" fillId="0" borderId="0" applyNumberFormat="0" applyFont="0" applyFill="0" applyBorder="0" applyAlignment="0" applyProtection="0">
      <protection locked="0"/>
    </xf>
    <xf numFmtId="0" fontId="86" fillId="0" borderId="0" applyProtection="0">
      <alignment vertical="top"/>
    </xf>
    <xf numFmtId="203" fontId="54" fillId="0" borderId="0" applyNumberFormat="0" applyFont="0" applyFill="0" applyBorder="0" applyAlignment="0" applyProtection="0">
      <protection locked="0"/>
    </xf>
    <xf numFmtId="221" fontId="54" fillId="0" borderId="0" applyNumberFormat="0" applyFont="0" applyFill="0" applyBorder="0" applyAlignment="0" applyProtection="0">
      <protection locked="0"/>
    </xf>
    <xf numFmtId="0" fontId="54" fillId="0" borderId="0" applyNumberFormat="0" applyFont="0" applyFill="0" applyBorder="0" applyAlignment="0" applyProtection="0">
      <protection locked="0"/>
    </xf>
    <xf numFmtId="221" fontId="54" fillId="0" borderId="0" applyNumberFormat="0" applyFont="0" applyFill="0" applyBorder="0" applyAlignment="0" applyProtection="0">
      <protection locked="0"/>
    </xf>
    <xf numFmtId="203" fontId="35" fillId="0" borderId="0" applyProtection="0"/>
    <xf numFmtId="221" fontId="35" fillId="0" borderId="0" applyProtection="0"/>
    <xf numFmtId="203" fontId="35" fillId="0" borderId="0" applyProtection="0"/>
    <xf numFmtId="221" fontId="35" fillId="0" borderId="0" applyProtection="0"/>
    <xf numFmtId="0" fontId="36" fillId="0" borderId="0" applyProtection="0">
      <alignment vertical="top"/>
    </xf>
    <xf numFmtId="203" fontId="35" fillId="0" borderId="0" applyProtection="0"/>
    <xf numFmtId="221" fontId="35" fillId="0" borderId="0" applyProtection="0"/>
    <xf numFmtId="0" fontId="35" fillId="0" borderId="0" applyProtection="0"/>
    <xf numFmtId="221" fontId="35" fillId="0" borderId="0" applyProtection="0"/>
    <xf numFmtId="215" fontId="87" fillId="0" borderId="2" applyFont="0" applyFill="0" applyBorder="0" applyAlignment="0" applyProtection="0"/>
    <xf numFmtId="0" fontId="67" fillId="0" borderId="0"/>
    <xf numFmtId="0" fontId="59" fillId="17" borderId="73" applyNumberFormat="0" applyAlignment="0" applyProtection="0"/>
    <xf numFmtId="0" fontId="88" fillId="7" borderId="0">
      <alignment horizontal="center"/>
    </xf>
    <xf numFmtId="216" fontId="6" fillId="0" borderId="0" applyFont="0" applyFill="0" applyBorder="0" applyAlignment="0" applyProtection="0"/>
    <xf numFmtId="217" fontId="6" fillId="0" borderId="0" applyFont="0" applyFill="0" applyBorder="0" applyAlignment="0" applyProtection="0"/>
    <xf numFmtId="218" fontId="67" fillId="0" borderId="0" applyFont="0" applyFill="0" applyBorder="0" applyAlignment="0" applyProtection="0"/>
    <xf numFmtId="0" fontId="67" fillId="0" borderId="0"/>
    <xf numFmtId="17" fontId="35" fillId="0" borderId="0">
      <alignment horizontal="center"/>
    </xf>
    <xf numFmtId="0" fontId="99" fillId="14" borderId="0" applyNumberFormat="0" applyBorder="0" applyAlignment="0" applyProtection="0"/>
    <xf numFmtId="0" fontId="16" fillId="0" borderId="0">
      <alignment horizontal="center"/>
    </xf>
    <xf numFmtId="0" fontId="1" fillId="0" borderId="0"/>
    <xf numFmtId="0" fontId="1" fillId="0" borderId="0"/>
    <xf numFmtId="221" fontId="1" fillId="0" borderId="0"/>
    <xf numFmtId="0" fontId="1" fillId="0" borderId="0"/>
    <xf numFmtId="221" fontId="1" fillId="0" borderId="0"/>
    <xf numFmtId="0" fontId="1" fillId="0" borderId="0"/>
    <xf numFmtId="220" fontId="1" fillId="0" borderId="0"/>
    <xf numFmtId="220" fontId="1" fillId="0" borderId="0"/>
    <xf numFmtId="221"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03" fontId="6" fillId="0" borderId="0"/>
    <xf numFmtId="221" fontId="6" fillId="0" borderId="0"/>
    <xf numFmtId="0" fontId="6" fillId="0" borderId="0"/>
    <xf numFmtId="0" fontId="6" fillId="0" borderId="0"/>
    <xf numFmtId="221" fontId="6" fillId="0" borderId="0"/>
    <xf numFmtId="0" fontId="6" fillId="0" borderId="0"/>
    <xf numFmtId="203" fontId="36" fillId="0" borderId="0"/>
    <xf numFmtId="221" fontId="6" fillId="0" borderId="0"/>
    <xf numFmtId="0" fontId="36" fillId="0" borderId="0"/>
    <xf numFmtId="203" fontId="36" fillId="0" borderId="0"/>
    <xf numFmtId="0" fontId="6" fillId="0" borderId="0"/>
    <xf numFmtId="203" fontId="36" fillId="0" borderId="0"/>
    <xf numFmtId="221" fontId="36" fillId="0" borderId="0"/>
    <xf numFmtId="0" fontId="36" fillId="0" borderId="0"/>
    <xf numFmtId="203" fontId="36" fillId="0" borderId="0"/>
    <xf numFmtId="221" fontId="36" fillId="0" borderId="0"/>
    <xf numFmtId="0" fontId="6" fillId="0" borderId="0"/>
    <xf numFmtId="0" fontId="1" fillId="0" borderId="0"/>
    <xf numFmtId="0" fontId="6" fillId="0" borderId="0"/>
    <xf numFmtId="221" fontId="6" fillId="0" borderId="0"/>
    <xf numFmtId="0" fontId="6" fillId="0" borderId="0"/>
    <xf numFmtId="220" fontId="6" fillId="0" borderId="0"/>
    <xf numFmtId="221" fontId="6" fillId="0" borderId="0"/>
    <xf numFmtId="220" fontId="6" fillId="0" borderId="0"/>
    <xf numFmtId="221" fontId="6" fillId="0" borderId="0"/>
    <xf numFmtId="0"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221" fontId="6" fillId="0" borderId="0"/>
    <xf numFmtId="0" fontId="1" fillId="0" borderId="0"/>
    <xf numFmtId="0" fontId="1" fillId="0" borderId="0"/>
    <xf numFmtId="203" fontId="36" fillId="0" borderId="0"/>
    <xf numFmtId="203" fontId="36" fillId="0" borderId="0"/>
    <xf numFmtId="221" fontId="36" fillId="0" borderId="0"/>
    <xf numFmtId="0" fontId="36" fillId="0" borderId="0"/>
    <xf numFmtId="0" fontId="1" fillId="0" borderId="0"/>
    <xf numFmtId="0" fontId="1" fillId="0" borderId="0"/>
    <xf numFmtId="0" fontId="6" fillId="0" borderId="0"/>
    <xf numFmtId="0" fontId="1" fillId="0" borderId="0"/>
    <xf numFmtId="221" fontId="6" fillId="0" borderId="0"/>
    <xf numFmtId="0" fontId="28" fillId="0" borderId="0"/>
    <xf numFmtId="203" fontId="1" fillId="0" borderId="0"/>
    <xf numFmtId="203" fontId="1" fillId="0" borderId="0"/>
    <xf numFmtId="203" fontId="1" fillId="0" borderId="0"/>
    <xf numFmtId="203" fontId="1" fillId="0" borderId="0"/>
    <xf numFmtId="203" fontId="1" fillId="0" borderId="0"/>
    <xf numFmtId="203" fontId="1" fillId="0" borderId="0"/>
    <xf numFmtId="221" fontId="1" fillId="0" borderId="0"/>
    <xf numFmtId="203" fontId="1" fillId="0" borderId="0"/>
    <xf numFmtId="203" fontId="1" fillId="0" borderId="0"/>
    <xf numFmtId="221" fontId="1" fillId="0" borderId="0"/>
    <xf numFmtId="203" fontId="1" fillId="0" borderId="0"/>
    <xf numFmtId="203" fontId="1" fillId="0" borderId="0"/>
    <xf numFmtId="203" fontId="1" fillId="0" borderId="0"/>
    <xf numFmtId="221" fontId="1" fillId="0" borderId="0"/>
    <xf numFmtId="203" fontId="1" fillId="0" borderId="0"/>
    <xf numFmtId="220" fontId="6" fillId="0" borderId="0" applyFont="0" applyFill="0" applyBorder="0" applyAlignment="0" applyProtection="0"/>
    <xf numFmtId="221" fontId="6" fillId="0" borderId="0" applyFont="0" applyFill="0" applyBorder="0" applyAlignment="0" applyProtection="0"/>
    <xf numFmtId="220" fontId="6" fillId="0" borderId="0" applyFont="0" applyFill="0" applyBorder="0" applyAlignment="0" applyProtection="0"/>
    <xf numFmtId="203" fontId="1" fillId="0" borderId="0"/>
    <xf numFmtId="221" fontId="1" fillId="0" borderId="0"/>
    <xf numFmtId="203" fontId="1" fillId="0" borderId="0"/>
    <xf numFmtId="203" fontId="1" fillId="0" borderId="0"/>
    <xf numFmtId="203" fontId="1" fillId="0" borderId="0"/>
    <xf numFmtId="203" fontId="1" fillId="0" borderId="0"/>
    <xf numFmtId="203" fontId="1" fillId="0" borderId="0"/>
    <xf numFmtId="221" fontId="1" fillId="0" borderId="0"/>
    <xf numFmtId="203" fontId="1" fillId="0" borderId="0"/>
    <xf numFmtId="203" fontId="1" fillId="0" borderId="0"/>
    <xf numFmtId="221" fontId="1" fillId="0" borderId="0"/>
    <xf numFmtId="203" fontId="1" fillId="0" borderId="0"/>
    <xf numFmtId="203" fontId="1" fillId="0" borderId="0"/>
    <xf numFmtId="203" fontId="1" fillId="0" borderId="0"/>
    <xf numFmtId="221" fontId="1" fillId="0" borderId="0"/>
    <xf numFmtId="203" fontId="1" fillId="0" borderId="0"/>
    <xf numFmtId="203" fontId="1" fillId="0" borderId="0"/>
    <xf numFmtId="221" fontId="1" fillId="0" borderId="0"/>
    <xf numFmtId="203" fontId="1" fillId="0" borderId="0"/>
    <xf numFmtId="203" fontId="1" fillId="0" borderId="0"/>
    <xf numFmtId="203" fontId="1" fillId="0" borderId="0"/>
    <xf numFmtId="203" fontId="1" fillId="0" borderId="0"/>
    <xf numFmtId="221" fontId="1" fillId="0" borderId="0"/>
    <xf numFmtId="203" fontId="1" fillId="0" borderId="0"/>
    <xf numFmtId="203" fontId="1" fillId="0" borderId="0"/>
    <xf numFmtId="221" fontId="1" fillId="0" borderId="0"/>
    <xf numFmtId="203" fontId="1" fillId="0" borderId="0"/>
    <xf numFmtId="203" fontId="1" fillId="0" borderId="0"/>
    <xf numFmtId="203" fontId="1" fillId="0" borderId="0"/>
    <xf numFmtId="221" fontId="1" fillId="0" borderId="0"/>
    <xf numFmtId="203" fontId="1" fillId="0" borderId="0"/>
    <xf numFmtId="220" fontId="6" fillId="0" borderId="0" applyFont="0" applyFill="0" applyBorder="0" applyAlignment="0" applyProtection="0"/>
    <xf numFmtId="221" fontId="6" fillId="0" borderId="0" applyFont="0" applyFill="0" applyBorder="0" applyAlignment="0" applyProtection="0"/>
    <xf numFmtId="220" fontId="6" fillId="0" borderId="0" applyFont="0" applyFill="0" applyBorder="0" applyAlignment="0" applyProtection="0"/>
    <xf numFmtId="203" fontId="1" fillId="0" borderId="0"/>
    <xf numFmtId="0" fontId="21" fillId="0" borderId="0"/>
    <xf numFmtId="221" fontId="21" fillId="0" borderId="0"/>
    <xf numFmtId="0" fontId="21" fillId="0" borderId="0"/>
    <xf numFmtId="0" fontId="6" fillId="0" borderId="0"/>
    <xf numFmtId="203" fontId="36" fillId="0" borderId="0"/>
    <xf numFmtId="203" fontId="36" fillId="0" borderId="0"/>
    <xf numFmtId="221" fontId="36" fillId="0" borderId="0"/>
    <xf numFmtId="0" fontId="6" fillId="0" borderId="0"/>
    <xf numFmtId="203" fontId="36" fillId="0" borderId="0"/>
    <xf numFmtId="203" fontId="36" fillId="0" borderId="0"/>
    <xf numFmtId="221" fontId="36" fillId="0" borderId="0"/>
    <xf numFmtId="0" fontId="6" fillId="0" borderId="0"/>
    <xf numFmtId="203" fontId="36" fillId="0" borderId="0"/>
    <xf numFmtId="221" fontId="36" fillId="0" borderId="0"/>
    <xf numFmtId="0" fontId="6" fillId="0" borderId="0"/>
    <xf numFmtId="203" fontId="36" fillId="0" borderId="0"/>
    <xf numFmtId="221" fontId="36" fillId="0" borderId="0"/>
    <xf numFmtId="0" fontId="36" fillId="0" borderId="0"/>
    <xf numFmtId="0" fontId="6" fillId="0" borderId="0"/>
    <xf numFmtId="221" fontId="6" fillId="0" borderId="0"/>
    <xf numFmtId="0" fontId="6" fillId="0" borderId="0"/>
    <xf numFmtId="0" fontId="57" fillId="15" borderId="69" applyNumberFormat="0" applyFont="0" applyAlignment="0" applyProtection="0"/>
    <xf numFmtId="0" fontId="57" fillId="15" borderId="69" applyNumberFormat="0" applyFont="0" applyAlignment="0" applyProtection="0"/>
    <xf numFmtId="221" fontId="57" fillId="15" borderId="69" applyNumberFormat="0" applyFont="0" applyAlignment="0" applyProtection="0"/>
    <xf numFmtId="0" fontId="57" fillId="15" borderId="69" applyNumberFormat="0" applyFont="0" applyAlignment="0" applyProtection="0"/>
    <xf numFmtId="0" fontId="57" fillId="15" borderId="69" applyNumberFormat="0" applyFont="0" applyAlignment="0" applyProtection="0"/>
    <xf numFmtId="221" fontId="57" fillId="15" borderId="69" applyNumberFormat="0" applyFont="0" applyAlignment="0" applyProtection="0"/>
    <xf numFmtId="0" fontId="57" fillId="15" borderId="69" applyNumberFormat="0" applyFont="0" applyAlignment="0" applyProtection="0"/>
    <xf numFmtId="0" fontId="57" fillId="15" borderId="69" applyNumberFormat="0" applyFont="0" applyAlignment="0" applyProtection="0"/>
    <xf numFmtId="221" fontId="57" fillId="15" borderId="69" applyNumberFormat="0" applyFont="0" applyAlignment="0" applyProtection="0"/>
    <xf numFmtId="0" fontId="89" fillId="0" borderId="3"/>
    <xf numFmtId="0" fontId="8" fillId="0" borderId="0"/>
    <xf numFmtId="221" fontId="8" fillId="0" borderId="0"/>
    <xf numFmtId="0" fontId="8" fillId="0" borderId="0"/>
    <xf numFmtId="221" fontId="8" fillId="0" borderId="0"/>
    <xf numFmtId="221" fontId="8" fillId="0" borderId="0"/>
    <xf numFmtId="0" fontId="8" fillId="0" borderId="0"/>
    <xf numFmtId="0" fontId="8" fillId="0" borderId="0"/>
    <xf numFmtId="221" fontId="8" fillId="0" borderId="0"/>
    <xf numFmtId="221" fontId="10" fillId="0" borderId="0"/>
    <xf numFmtId="0" fontId="10" fillId="0" borderId="0"/>
    <xf numFmtId="221" fontId="10" fillId="0" borderId="0"/>
    <xf numFmtId="203" fontId="55" fillId="0" borderId="70"/>
    <xf numFmtId="221" fontId="55" fillId="0" borderId="70"/>
    <xf numFmtId="0" fontId="55" fillId="0" borderId="70"/>
    <xf numFmtId="203" fontId="55" fillId="0" borderId="70"/>
    <xf numFmtId="221" fontId="55" fillId="0" borderId="70"/>
    <xf numFmtId="203" fontId="55" fillId="0" borderId="70"/>
    <xf numFmtId="221" fontId="55" fillId="0" borderId="70"/>
    <xf numFmtId="0" fontId="55" fillId="0" borderId="70"/>
    <xf numFmtId="203" fontId="55" fillId="0" borderId="70"/>
    <xf numFmtId="221" fontId="55" fillId="0" borderId="70"/>
    <xf numFmtId="203" fontId="55" fillId="0" borderId="70"/>
    <xf numFmtId="221" fontId="55" fillId="0" borderId="70"/>
    <xf numFmtId="0" fontId="55" fillId="0" borderId="70"/>
    <xf numFmtId="221" fontId="55" fillId="0" borderId="70"/>
    <xf numFmtId="9" fontId="6" fillId="0" borderId="54" applyProtection="0">
      <alignment horizontal="right"/>
    </xf>
    <xf numFmtId="9" fontId="6" fillId="0" borderId="0" applyFont="0" applyFill="0" applyBorder="0" applyAlignment="0" applyProtection="0"/>
    <xf numFmtId="9" fontId="6" fillId="0" borderId="0" applyFont="0" applyFill="0" applyBorder="0" applyAlignment="0" applyProtection="0"/>
    <xf numFmtId="204" fontId="50" fillId="0" borderId="9"/>
    <xf numFmtId="204" fontId="50" fillId="0" borderId="9"/>
    <xf numFmtId="204" fontId="50" fillId="0" borderId="9"/>
    <xf numFmtId="204" fontId="50" fillId="0" borderId="9"/>
    <xf numFmtId="0" fontId="6" fillId="0" borderId="0">
      <alignment horizontal="center"/>
    </xf>
    <xf numFmtId="0" fontId="90" fillId="0" borderId="0"/>
    <xf numFmtId="0" fontId="91" fillId="27" borderId="0">
      <alignment horizontal="center"/>
    </xf>
    <xf numFmtId="0" fontId="60" fillId="0" borderId="0" applyNumberFormat="0" applyFill="0" applyBorder="0" applyAlignment="0" applyProtection="0"/>
    <xf numFmtId="0" fontId="6" fillId="0" borderId="0"/>
    <xf numFmtId="0" fontId="6" fillId="0" borderId="0"/>
    <xf numFmtId="0" fontId="6" fillId="0" borderId="0"/>
    <xf numFmtId="0" fontId="6" fillId="0" borderId="0"/>
    <xf numFmtId="0" fontId="73" fillId="0" borderId="22">
      <alignment horizontal="center" vertical="top" wrapText="1"/>
    </xf>
    <xf numFmtId="0" fontId="73" fillId="0" borderId="22">
      <alignment horizontal="center" vertical="top" wrapText="1"/>
    </xf>
    <xf numFmtId="0" fontId="73" fillId="0" borderId="22">
      <alignment horizontal="center" vertical="top" wrapText="1"/>
    </xf>
    <xf numFmtId="0" fontId="73" fillId="0" borderId="22">
      <alignment horizontal="center" vertical="top" wrapText="1"/>
    </xf>
    <xf numFmtId="0" fontId="72" fillId="0" borderId="39">
      <alignment horizontal="center" vertical="top" wrapText="1"/>
    </xf>
    <xf numFmtId="0" fontId="32" fillId="0" borderId="76">
      <alignment horizontal="left" vertical="center" wrapText="1"/>
    </xf>
    <xf numFmtId="219" fontId="92" fillId="0" borderId="5" applyBorder="0" applyProtection="0">
      <alignment horizontal="right" vertical="center"/>
    </xf>
    <xf numFmtId="0" fontId="98" fillId="32" borderId="76" applyProtection="0">
      <alignment horizontal="left" vertical="center" wrapText="1"/>
    </xf>
    <xf numFmtId="0" fontId="42" fillId="33" borderId="76">
      <alignment vertical="center" wrapText="1"/>
    </xf>
    <xf numFmtId="0" fontId="32" fillId="34" borderId="76">
      <alignment vertical="center" wrapText="1"/>
    </xf>
    <xf numFmtId="0" fontId="42" fillId="35" borderId="76"/>
    <xf numFmtId="0" fontId="42" fillId="36" borderId="75"/>
    <xf numFmtId="0" fontId="93" fillId="0" borderId="0" applyFill="0" applyBorder="0" applyProtection="0">
      <alignment horizontal="left"/>
    </xf>
    <xf numFmtId="0" fontId="42" fillId="37" borderId="75">
      <alignment vertical="center"/>
    </xf>
    <xf numFmtId="0" fontId="94" fillId="0" borderId="6" applyFill="0" applyBorder="0" applyProtection="0">
      <alignment horizontal="left" vertical="top"/>
    </xf>
    <xf numFmtId="49" fontId="87" fillId="0" borderId="0" applyFont="0" applyFill="0" applyBorder="0" applyAlignment="0" applyProtection="0"/>
    <xf numFmtId="0" fontId="36" fillId="0" borderId="71" applyProtection="0"/>
    <xf numFmtId="203" fontId="36" fillId="0" borderId="71" applyProtection="0"/>
    <xf numFmtId="221" fontId="36" fillId="0" borderId="71" applyProtection="0"/>
    <xf numFmtId="203" fontId="36" fillId="0" borderId="71" applyProtection="0"/>
    <xf numFmtId="221" fontId="36" fillId="0" borderId="71" applyProtection="0"/>
    <xf numFmtId="203" fontId="36" fillId="0" borderId="71" applyProtection="0"/>
    <xf numFmtId="221" fontId="36" fillId="0" borderId="71" applyProtection="0"/>
    <xf numFmtId="0" fontId="36" fillId="0" borderId="71" applyProtection="0"/>
    <xf numFmtId="203" fontId="36" fillId="0" borderId="71" applyProtection="0"/>
    <xf numFmtId="221" fontId="36" fillId="0" borderId="71" applyProtection="0"/>
    <xf numFmtId="203" fontId="36" fillId="0" borderId="71" applyProtection="0"/>
    <xf numFmtId="221" fontId="36" fillId="0" borderId="71" applyProtection="0"/>
    <xf numFmtId="0" fontId="36" fillId="0" borderId="71" applyProtection="0"/>
    <xf numFmtId="203" fontId="36" fillId="0" borderId="71" applyProtection="0"/>
    <xf numFmtId="221" fontId="36" fillId="0" borderId="71" applyProtection="0"/>
    <xf numFmtId="0" fontId="6" fillId="0" borderId="74" applyNumberFormat="0" applyFont="0" applyFill="0" applyAlignment="0" applyProtection="0"/>
    <xf numFmtId="0" fontId="6" fillId="0" borderId="0" applyNumberFormat="0" applyFont="0" applyFill="0" applyBorder="0" applyProtection="0">
      <alignment vertical="center" wrapText="1"/>
    </xf>
    <xf numFmtId="0" fontId="6" fillId="0" borderId="0" applyNumberFormat="0" applyFont="0" applyFill="0" applyBorder="0" applyProtection="0">
      <alignment wrapText="1"/>
    </xf>
    <xf numFmtId="0" fontId="6" fillId="0" borderId="0" applyNumberFormat="0" applyFont="0" applyFill="0" applyBorder="0" applyProtection="0">
      <alignment vertical="top" wrapText="1"/>
    </xf>
    <xf numFmtId="0" fontId="35" fillId="0" borderId="0">
      <alignment horizontal="center"/>
    </xf>
    <xf numFmtId="1" fontId="95" fillId="0" borderId="8" applyFont="0" applyFill="0" applyBorder="0" applyAlignment="0" applyProtection="0">
      <alignment horizontal="left"/>
    </xf>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0"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17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 fillId="0" borderId="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294">
    <xf numFmtId="0" fontId="0" fillId="0" borderId="0" xfId="0"/>
    <xf numFmtId="0" fontId="0" fillId="0" borderId="0" xfId="0" applyAlignment="1">
      <alignment horizontal="center"/>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5" fillId="0" borderId="1" xfId="0" applyFont="1" applyBorder="1" applyAlignment="1">
      <alignment horizontal="center"/>
    </xf>
    <xf numFmtId="43" fontId="5" fillId="0" borderId="1" xfId="1" applyFont="1" applyBorder="1" applyAlignment="1">
      <alignment horizontal="right"/>
    </xf>
    <xf numFmtId="3" fontId="5" fillId="0" borderId="1" xfId="2" applyFont="1" applyBorder="1" applyAlignment="1">
      <alignment horizontal="centerContinuous"/>
    </xf>
    <xf numFmtId="0" fontId="5" fillId="0" borderId="3"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center"/>
    </xf>
    <xf numFmtId="43" fontId="5" fillId="0" borderId="3" xfId="1" applyFont="1" applyBorder="1" applyAlignment="1">
      <alignment horizontal="center"/>
    </xf>
    <xf numFmtId="3" fontId="5" fillId="0" borderId="3" xfId="2" applyFont="1" applyBorder="1" applyAlignment="1">
      <alignment horizontal="centerContinuous"/>
    </xf>
    <xf numFmtId="0" fontId="5" fillId="0" borderId="4"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center"/>
    </xf>
    <xf numFmtId="43" fontId="5" fillId="0" borderId="4" xfId="1" applyFont="1" applyBorder="1" applyAlignment="1">
      <alignment horizontal="right"/>
    </xf>
    <xf numFmtId="3" fontId="5" fillId="0" borderId="4" xfId="2" applyFont="1" applyBorder="1"/>
    <xf numFmtId="0" fontId="0" fillId="0" borderId="3" xfId="0" applyBorder="1"/>
    <xf numFmtId="0" fontId="0" fillId="0" borderId="3" xfId="0" applyBorder="1" applyAlignment="1">
      <alignment horizontal="left"/>
    </xf>
    <xf numFmtId="0" fontId="0" fillId="0" borderId="3" xfId="0" applyBorder="1" applyAlignment="1">
      <alignment horizontal="center"/>
    </xf>
    <xf numFmtId="0" fontId="7" fillId="0" borderId="0" xfId="3" applyFont="1" applyAlignment="1">
      <alignment horizontal="left"/>
    </xf>
    <xf numFmtId="0" fontId="0" fillId="0" borderId="2" xfId="0" applyBorder="1" applyAlignment="1">
      <alignment horizontal="left"/>
    </xf>
    <xf numFmtId="0" fontId="0" fillId="0" borderId="2" xfId="0" applyBorder="1" applyAlignment="1">
      <alignment horizontal="center"/>
    </xf>
    <xf numFmtId="0" fontId="0" fillId="0" borderId="5" xfId="0" applyBorder="1" applyAlignment="1">
      <alignment horizontal="left"/>
    </xf>
    <xf numFmtId="0" fontId="0" fillId="0" borderId="5" xfId="0" applyBorder="1" applyAlignment="1">
      <alignment horizontal="center"/>
    </xf>
    <xf numFmtId="0" fontId="0" fillId="0" borderId="4" xfId="0" applyBorder="1" applyAlignment="1">
      <alignment horizontal="left"/>
    </xf>
    <xf numFmtId="43" fontId="6" fillId="0" borderId="0" xfId="1" applyFont="1" applyAlignment="1">
      <alignment horizontal="right"/>
    </xf>
    <xf numFmtId="3" fontId="5" fillId="0" borderId="0" xfId="2" applyFont="1" applyAlignment="1">
      <alignment horizontal="right"/>
    </xf>
    <xf numFmtId="3" fontId="6" fillId="0" borderId="0" xfId="2" applyFont="1"/>
    <xf numFmtId="43" fontId="6" fillId="0" borderId="3" xfId="1" applyFont="1" applyBorder="1" applyAlignment="1">
      <alignment horizontal="right"/>
    </xf>
    <xf numFmtId="0" fontId="0" fillId="0" borderId="1" xfId="0" applyBorder="1" applyAlignment="1">
      <alignment horizontal="left"/>
    </xf>
    <xf numFmtId="43" fontId="6" fillId="0" borderId="2" xfId="1" applyFont="1" applyBorder="1" applyAlignment="1">
      <alignment horizontal="right"/>
    </xf>
    <xf numFmtId="43" fontId="6" fillId="0" borderId="0" xfId="1" applyFont="1" applyBorder="1" applyAlignment="1">
      <alignment horizontal="right"/>
    </xf>
    <xf numFmtId="43" fontId="6" fillId="0" borderId="5" xfId="1" applyFont="1" applyBorder="1" applyAlignment="1">
      <alignment horizontal="right"/>
    </xf>
    <xf numFmtId="0" fontId="9" fillId="0" borderId="0" xfId="0" applyFont="1" applyAlignment="1">
      <alignment horizontal="left"/>
    </xf>
    <xf numFmtId="0" fontId="12" fillId="0" borderId="3" xfId="0" applyFont="1" applyBorder="1" applyAlignment="1">
      <alignment horizontal="left"/>
    </xf>
    <xf numFmtId="0" fontId="12" fillId="0" borderId="0" xfId="0" applyFont="1" applyAlignment="1">
      <alignment horizontal="left"/>
    </xf>
    <xf numFmtId="0" fontId="11" fillId="0" borderId="3" xfId="0" applyFont="1" applyBorder="1" applyAlignment="1">
      <alignment horizontal="left"/>
    </xf>
    <xf numFmtId="4" fontId="5" fillId="0" borderId="1" xfId="2" applyNumberFormat="1" applyFont="1" applyBorder="1" applyAlignment="1">
      <alignment horizontal="centerContinuous"/>
    </xf>
    <xf numFmtId="4" fontId="5" fillId="0" borderId="3" xfId="2" applyNumberFormat="1" applyFont="1" applyBorder="1" applyAlignment="1">
      <alignment horizontal="centerContinuous"/>
    </xf>
    <xf numFmtId="4" fontId="5" fillId="0" borderId="4" xfId="2" applyNumberFormat="1" applyFont="1" applyBorder="1"/>
    <xf numFmtId="4" fontId="0" fillId="0" borderId="0" xfId="0" applyNumberFormat="1"/>
    <xf numFmtId="166" fontId="5" fillId="0" borderId="1" xfId="1" applyNumberFormat="1" applyFont="1" applyBorder="1" applyAlignment="1">
      <alignment horizontal="right"/>
    </xf>
    <xf numFmtId="166" fontId="5" fillId="0" borderId="3" xfId="1" applyNumberFormat="1" applyFont="1" applyBorder="1" applyAlignment="1">
      <alignment horizontal="center"/>
    </xf>
    <xf numFmtId="166" fontId="5" fillId="0" borderId="4" xfId="1" applyNumberFormat="1" applyFont="1" applyBorder="1" applyAlignment="1">
      <alignment horizontal="center"/>
    </xf>
    <xf numFmtId="166" fontId="0" fillId="0" borderId="0" xfId="0" applyNumberFormat="1"/>
    <xf numFmtId="166" fontId="6" fillId="0" borderId="0" xfId="1" applyNumberFormat="1" applyFont="1" applyAlignment="1">
      <alignment horizontal="right"/>
    </xf>
    <xf numFmtId="166" fontId="6" fillId="0" borderId="3" xfId="1" applyNumberFormat="1" applyFont="1" applyBorder="1" applyAlignment="1">
      <alignment horizontal="right"/>
    </xf>
    <xf numFmtId="166" fontId="6" fillId="0" borderId="3" xfId="2" applyNumberFormat="1" applyFont="1" applyBorder="1" applyAlignment="1">
      <alignment horizontal="right"/>
    </xf>
    <xf numFmtId="166" fontId="6" fillId="0" borderId="2" xfId="1" applyNumberFormat="1" applyFont="1" applyBorder="1" applyAlignment="1">
      <alignment horizontal="right"/>
    </xf>
    <xf numFmtId="166" fontId="6" fillId="0" borderId="0" xfId="1" applyNumberFormat="1" applyFont="1" applyBorder="1" applyAlignment="1">
      <alignment horizontal="right"/>
    </xf>
    <xf numFmtId="166" fontId="6" fillId="0" borderId="5" xfId="1" applyNumberFormat="1" applyFont="1" applyBorder="1" applyAlignment="1">
      <alignment horizontal="right"/>
    </xf>
    <xf numFmtId="166" fontId="11" fillId="0" borderId="3" xfId="2" applyNumberFormat="1" applyFont="1" applyBorder="1" applyAlignment="1">
      <alignment horizontal="right"/>
    </xf>
    <xf numFmtId="0" fontId="11" fillId="0" borderId="0" xfId="0" applyFont="1" applyAlignment="1">
      <alignment horizontal="left"/>
    </xf>
    <xf numFmtId="4" fontId="6" fillId="0" borderId="3" xfId="2" applyNumberFormat="1" applyFont="1" applyBorder="1" applyAlignment="1" applyProtection="1">
      <alignment horizontal="right"/>
      <protection locked="0"/>
    </xf>
    <xf numFmtId="4" fontId="6" fillId="0" borderId="3" xfId="2" applyNumberFormat="1" applyFont="1" applyBorder="1"/>
    <xf numFmtId="4" fontId="5" fillId="0" borderId="0" xfId="2" applyNumberFormat="1" applyFont="1" applyAlignment="1">
      <alignment horizontal="right"/>
    </xf>
    <xf numFmtId="4" fontId="6" fillId="0" borderId="0" xfId="2" applyNumberFormat="1" applyFont="1"/>
    <xf numFmtId="4" fontId="6" fillId="0" borderId="0" xfId="2" applyNumberFormat="1" applyFont="1" applyBorder="1"/>
    <xf numFmtId="4" fontId="6" fillId="0" borderId="3" xfId="2" applyNumberFormat="1" applyFont="1" applyFill="1" applyBorder="1"/>
    <xf numFmtId="0" fontId="11" fillId="0" borderId="3" xfId="0" applyFont="1" applyBorder="1" applyAlignment="1">
      <alignment horizontal="center"/>
    </xf>
    <xf numFmtId="166" fontId="11" fillId="0" borderId="3" xfId="1" applyNumberFormat="1" applyFont="1" applyFill="1" applyBorder="1" applyAlignment="1">
      <alignment horizontal="right"/>
    </xf>
    <xf numFmtId="43" fontId="11" fillId="0" borderId="3" xfId="1" applyFont="1" applyFill="1" applyBorder="1" applyAlignment="1">
      <alignment horizontal="right"/>
    </xf>
    <xf numFmtId="0" fontId="11" fillId="0" borderId="0" xfId="0" applyFont="1" applyAlignment="1">
      <alignment horizontal="center"/>
    </xf>
    <xf numFmtId="166" fontId="11" fillId="0" borderId="0" xfId="1" applyNumberFormat="1" applyFont="1" applyFill="1" applyAlignment="1">
      <alignment horizontal="right"/>
    </xf>
    <xf numFmtId="3" fontId="12" fillId="0" borderId="0" xfId="2" applyFont="1" applyFill="1" applyAlignment="1">
      <alignment horizontal="right"/>
    </xf>
    <xf numFmtId="4" fontId="12" fillId="0" borderId="0" xfId="2" applyNumberFormat="1" applyFont="1" applyFill="1" applyAlignment="1">
      <alignment horizontal="right"/>
    </xf>
    <xf numFmtId="43" fontId="11" fillId="0" borderId="0" xfId="1" applyFont="1" applyFill="1" applyAlignment="1">
      <alignment horizontal="right"/>
    </xf>
    <xf numFmtId="4" fontId="11" fillId="0" borderId="0" xfId="2" applyNumberFormat="1" applyFont="1" applyFill="1"/>
    <xf numFmtId="0" fontId="12" fillId="0" borderId="1" xfId="0" applyFont="1" applyBorder="1" applyAlignment="1">
      <alignment horizontal="left"/>
    </xf>
    <xf numFmtId="0" fontId="12" fillId="0" borderId="2" xfId="0" applyFont="1" applyBorder="1" applyAlignment="1">
      <alignment horizontal="left"/>
    </xf>
    <xf numFmtId="0" fontId="12" fillId="0" borderId="1" xfId="0" applyFont="1" applyBorder="1" applyAlignment="1">
      <alignment horizontal="center"/>
    </xf>
    <xf numFmtId="166" fontId="12" fillId="0" borderId="1" xfId="1" applyNumberFormat="1" applyFont="1" applyFill="1" applyBorder="1" applyAlignment="1">
      <alignment horizontal="right"/>
    </xf>
    <xf numFmtId="0" fontId="12" fillId="0" borderId="3" xfId="0" applyFont="1" applyBorder="1" applyAlignment="1">
      <alignment horizontal="center"/>
    </xf>
    <xf numFmtId="166" fontId="12" fillId="0" borderId="3" xfId="1" applyNumberFormat="1" applyFont="1" applyFill="1" applyBorder="1" applyAlignment="1">
      <alignment horizontal="center"/>
    </xf>
    <xf numFmtId="43" fontId="12" fillId="0" borderId="3" xfId="1" applyFont="1" applyFill="1" applyBorder="1" applyAlignment="1">
      <alignment horizontal="center"/>
    </xf>
    <xf numFmtId="4" fontId="12" fillId="0" borderId="3" xfId="2" applyNumberFormat="1" applyFont="1" applyFill="1" applyBorder="1" applyAlignment="1">
      <alignment horizontal="centerContinuous"/>
    </xf>
    <xf numFmtId="0" fontId="12" fillId="0" borderId="4" xfId="0" applyFont="1" applyBorder="1" applyAlignment="1">
      <alignment horizontal="left"/>
    </xf>
    <xf numFmtId="0" fontId="12" fillId="0" borderId="5" xfId="0" applyFont="1" applyBorder="1" applyAlignment="1">
      <alignment horizontal="left"/>
    </xf>
    <xf numFmtId="0" fontId="12" fillId="0" borderId="4" xfId="0" applyFont="1" applyBorder="1" applyAlignment="1">
      <alignment horizontal="center"/>
    </xf>
    <xf numFmtId="166" fontId="12" fillId="0" borderId="4" xfId="1" applyNumberFormat="1" applyFont="1" applyFill="1" applyBorder="1" applyAlignment="1">
      <alignment horizontal="center"/>
    </xf>
    <xf numFmtId="43" fontId="12" fillId="0" borderId="4" xfId="1" applyFont="1" applyFill="1" applyBorder="1" applyAlignment="1">
      <alignment horizontal="right"/>
    </xf>
    <xf numFmtId="4" fontId="12" fillId="0" borderId="4" xfId="2" applyNumberFormat="1" applyFont="1" applyFill="1" applyBorder="1"/>
    <xf numFmtId="0" fontId="13" fillId="0" borderId="0" xfId="3" applyFont="1" applyAlignment="1">
      <alignment horizontal="left"/>
    </xf>
    <xf numFmtId="166" fontId="11" fillId="0" borderId="3" xfId="2" applyNumberFormat="1" applyFont="1" applyFill="1" applyBorder="1" applyAlignment="1">
      <alignment horizontal="right"/>
    </xf>
    <xf numFmtId="0" fontId="11" fillId="0" borderId="1" xfId="0" applyFont="1" applyBorder="1" applyAlignment="1">
      <alignment horizontal="left"/>
    </xf>
    <xf numFmtId="0" fontId="11" fillId="0" borderId="2" xfId="0" applyFont="1" applyBorder="1" applyAlignment="1">
      <alignment horizontal="left"/>
    </xf>
    <xf numFmtId="0" fontId="11" fillId="0" borderId="2" xfId="0" applyFont="1" applyBorder="1" applyAlignment="1">
      <alignment horizontal="center"/>
    </xf>
    <xf numFmtId="166" fontId="11" fillId="0" borderId="2" xfId="1" applyNumberFormat="1" applyFont="1" applyFill="1" applyBorder="1" applyAlignment="1">
      <alignment horizontal="right"/>
    </xf>
    <xf numFmtId="43" fontId="11" fillId="0" borderId="2" xfId="1" applyFont="1" applyFill="1" applyBorder="1" applyAlignment="1">
      <alignment horizontal="right"/>
    </xf>
    <xf numFmtId="166" fontId="11" fillId="0" borderId="0" xfId="1" applyNumberFormat="1" applyFont="1" applyFill="1" applyBorder="1" applyAlignment="1">
      <alignment horizontal="right"/>
    </xf>
    <xf numFmtId="43" fontId="11" fillId="0" borderId="0" xfId="1" applyFont="1" applyFill="1" applyBorder="1" applyAlignment="1">
      <alignment horizontal="right"/>
    </xf>
    <xf numFmtId="0" fontId="11" fillId="0" borderId="4" xfId="0" applyFont="1" applyBorder="1" applyAlignment="1">
      <alignment horizontal="left"/>
    </xf>
    <xf numFmtId="0" fontId="11" fillId="0" borderId="5" xfId="0" applyFont="1" applyBorder="1" applyAlignment="1">
      <alignment horizontal="left"/>
    </xf>
    <xf numFmtId="0" fontId="11" fillId="0" borderId="5" xfId="0" applyFont="1" applyBorder="1" applyAlignment="1">
      <alignment horizontal="center"/>
    </xf>
    <xf numFmtId="166" fontId="11" fillId="0" borderId="5" xfId="1" applyNumberFormat="1" applyFont="1" applyFill="1" applyBorder="1" applyAlignment="1">
      <alignment horizontal="right"/>
    </xf>
    <xf numFmtId="43" fontId="11" fillId="0" borderId="5" xfId="1" applyFont="1" applyFill="1" applyBorder="1" applyAlignment="1">
      <alignment horizontal="right"/>
    </xf>
    <xf numFmtId="0" fontId="12" fillId="0" borderId="1" xfId="0" applyFont="1" applyBorder="1" applyAlignment="1">
      <alignment horizontal="right"/>
    </xf>
    <xf numFmtId="4" fontId="12" fillId="0" borderId="1" xfId="0" applyNumberFormat="1" applyFont="1" applyBorder="1" applyAlignment="1">
      <alignment horizontal="left"/>
    </xf>
    <xf numFmtId="167" fontId="11" fillId="0" borderId="3" xfId="2" applyNumberFormat="1" applyFont="1" applyFill="1" applyBorder="1" applyAlignment="1">
      <alignment horizontal="right"/>
    </xf>
    <xf numFmtId="4" fontId="6" fillId="0" borderId="3" xfId="2" applyNumberFormat="1" applyFont="1" applyBorder="1" applyAlignment="1">
      <alignment vertical="top"/>
    </xf>
    <xf numFmtId="4" fontId="0" fillId="0" borderId="3" xfId="2" applyNumberFormat="1" applyFont="1" applyBorder="1" applyAlignment="1" applyProtection="1">
      <alignment horizontal="right" vertical="top"/>
      <protection locked="0"/>
    </xf>
    <xf numFmtId="4" fontId="6" fillId="0" borderId="3" xfId="2" applyNumberFormat="1" applyFont="1" applyFill="1" applyBorder="1" applyAlignment="1">
      <alignment vertical="top"/>
    </xf>
    <xf numFmtId="4" fontId="11" fillId="0" borderId="1" xfId="2" applyNumberFormat="1" applyFont="1" applyFill="1" applyBorder="1" applyAlignment="1" applyProtection="1">
      <alignment horizontal="right" vertical="top"/>
      <protection locked="0"/>
    </xf>
    <xf numFmtId="4" fontId="11" fillId="0" borderId="4" xfId="2" applyNumberFormat="1" applyFont="1" applyFill="1" applyBorder="1" applyAlignment="1">
      <alignment vertical="top"/>
    </xf>
    <xf numFmtId="4" fontId="11" fillId="0" borderId="0" xfId="2" applyNumberFormat="1" applyFont="1" applyFill="1" applyAlignment="1">
      <alignment vertical="top"/>
    </xf>
    <xf numFmtId="4" fontId="6" fillId="0" borderId="1" xfId="2" applyNumberFormat="1" applyFont="1" applyBorder="1" applyAlignment="1" applyProtection="1">
      <alignment horizontal="right" vertical="top"/>
      <protection locked="0"/>
    </xf>
    <xf numFmtId="4" fontId="6" fillId="0" borderId="4" xfId="2" applyNumberFormat="1" applyFont="1" applyBorder="1" applyAlignment="1">
      <alignment vertical="top"/>
    </xf>
    <xf numFmtId="4" fontId="6" fillId="0" borderId="0" xfId="2" applyNumberFormat="1" applyFont="1" applyAlignment="1">
      <alignment vertical="top"/>
    </xf>
    <xf numFmtId="4" fontId="6" fillId="0" borderId="3" xfId="2" applyNumberFormat="1" applyFont="1" applyBorder="1" applyAlignment="1" applyProtection="1">
      <alignment horizontal="right" vertical="top"/>
      <protection locked="0"/>
    </xf>
    <xf numFmtId="4" fontId="6" fillId="0" borderId="0" xfId="2" applyNumberFormat="1" applyFont="1" applyAlignment="1">
      <alignment horizontal="right" vertical="top"/>
    </xf>
    <xf numFmtId="0" fontId="6" fillId="0" borderId="0" xfId="12"/>
    <xf numFmtId="0" fontId="6" fillId="0" borderId="0" xfId="12" applyAlignment="1">
      <alignment horizontal="left"/>
    </xf>
    <xf numFmtId="0" fontId="6" fillId="0" borderId="0" xfId="12" applyAlignment="1">
      <alignment horizontal="center"/>
    </xf>
    <xf numFmtId="0" fontId="6" fillId="0" borderId="0" xfId="13" applyNumberFormat="1" applyFont="1" applyFill="1" applyBorder="1" applyAlignment="1">
      <alignment horizontal="center"/>
    </xf>
    <xf numFmtId="0" fontId="9" fillId="0" borderId="0" xfId="12" applyFont="1"/>
    <xf numFmtId="0" fontId="6" fillId="0" borderId="0" xfId="12" applyAlignment="1">
      <alignment readingOrder="2"/>
    </xf>
    <xf numFmtId="0" fontId="5" fillId="0" borderId="0" xfId="14" applyFont="1"/>
    <xf numFmtId="4" fontId="6" fillId="0" borderId="5" xfId="12" applyNumberFormat="1" applyBorder="1"/>
    <xf numFmtId="0" fontId="6" fillId="0" borderId="5" xfId="12" applyBorder="1" applyAlignment="1">
      <alignment horizontal="left"/>
    </xf>
    <xf numFmtId="0" fontId="6" fillId="0" borderId="5" xfId="12" applyBorder="1" applyAlignment="1">
      <alignment horizontal="center"/>
    </xf>
    <xf numFmtId="0" fontId="6" fillId="0" borderId="10" xfId="12" applyBorder="1"/>
    <xf numFmtId="3" fontId="6" fillId="0" borderId="5" xfId="12" applyNumberFormat="1" applyBorder="1"/>
    <xf numFmtId="3" fontId="6" fillId="0" borderId="5" xfId="12" applyNumberFormat="1" applyBorder="1" applyAlignment="1">
      <alignment readingOrder="2"/>
    </xf>
    <xf numFmtId="0" fontId="6" fillId="0" borderId="5" xfId="12" applyBorder="1"/>
    <xf numFmtId="43" fontId="6" fillId="0" borderId="3" xfId="1" applyFont="1" applyFill="1" applyBorder="1" applyAlignment="1">
      <alignment horizontal="right"/>
    </xf>
    <xf numFmtId="0" fontId="6" fillId="0" borderId="0" xfId="0" applyFont="1"/>
    <xf numFmtId="0" fontId="6" fillId="0" borderId="3" xfId="0" applyFont="1" applyBorder="1" applyAlignment="1">
      <alignment horizontal="center"/>
    </xf>
    <xf numFmtId="4" fontId="6" fillId="0" borderId="0" xfId="2" applyNumberFormat="1" applyFont="1" applyAlignment="1">
      <alignment horizontal="right"/>
    </xf>
    <xf numFmtId="166" fontId="6" fillId="0" borderId="0" xfId="14" applyNumberFormat="1"/>
    <xf numFmtId="4" fontId="6" fillId="0" borderId="0" xfId="14" applyNumberFormat="1"/>
    <xf numFmtId="0" fontId="0" fillId="0" borderId="6" xfId="0" applyBorder="1" applyAlignment="1">
      <alignment horizontal="left"/>
    </xf>
    <xf numFmtId="49" fontId="17" fillId="0" borderId="0" xfId="0" applyNumberFormat="1" applyFont="1" applyAlignment="1">
      <alignment vertical="top"/>
    </xf>
    <xf numFmtId="166" fontId="6" fillId="0" borderId="3" xfId="1" applyNumberFormat="1" applyFont="1" applyFill="1" applyBorder="1" applyAlignment="1">
      <alignment horizontal="right"/>
    </xf>
    <xf numFmtId="166" fontId="6" fillId="0" borderId="3" xfId="2" applyNumberFormat="1" applyFont="1" applyFill="1" applyBorder="1" applyAlignment="1">
      <alignment horizontal="right"/>
    </xf>
    <xf numFmtId="4" fontId="6" fillId="0" borderId="3" xfId="2" applyNumberFormat="1" applyFont="1" applyFill="1" applyBorder="1" applyAlignment="1" applyProtection="1">
      <alignment horizontal="right"/>
      <protection locked="0"/>
    </xf>
    <xf numFmtId="0" fontId="6" fillId="0" borderId="0" xfId="0" quotePrefix="1" applyFont="1" applyAlignment="1">
      <alignment horizontal="left"/>
    </xf>
    <xf numFmtId="0" fontId="6" fillId="0" borderId="3" xfId="0" applyFont="1" applyBorder="1" applyAlignment="1">
      <alignment horizontal="left"/>
    </xf>
    <xf numFmtId="0" fontId="5" fillId="0" borderId="0" xfId="0" applyFont="1"/>
    <xf numFmtId="0" fontId="6" fillId="0" borderId="0" xfId="14" applyAlignment="1">
      <alignment horizontal="center"/>
    </xf>
    <xf numFmtId="0" fontId="6" fillId="0" borderId="0" xfId="14" applyAlignment="1">
      <alignment horizontal="left"/>
    </xf>
    <xf numFmtId="4" fontId="5" fillId="0" borderId="1" xfId="14" applyNumberFormat="1" applyFont="1" applyBorder="1" applyAlignment="1">
      <alignment horizontal="left"/>
    </xf>
    <xf numFmtId="0" fontId="5" fillId="0" borderId="1" xfId="14" applyFont="1" applyBorder="1" applyAlignment="1">
      <alignment horizontal="right"/>
    </xf>
    <xf numFmtId="49" fontId="5" fillId="0" borderId="3" xfId="14" applyNumberFormat="1" applyFont="1" applyBorder="1" applyAlignment="1">
      <alignment horizontal="left"/>
    </xf>
    <xf numFmtId="0" fontId="7" fillId="0" borderId="0" xfId="3" applyFont="1"/>
    <xf numFmtId="0" fontId="6" fillId="0" borderId="0" xfId="14"/>
    <xf numFmtId="4" fontId="6" fillId="0" borderId="3" xfId="13" applyNumberFormat="1" applyFont="1" applyFill="1" applyBorder="1"/>
    <xf numFmtId="0" fontId="6" fillId="0" borderId="0" xfId="14" quotePrefix="1"/>
    <xf numFmtId="166" fontId="6" fillId="0" borderId="3" xfId="13" applyNumberFormat="1" applyFont="1" applyFill="1" applyBorder="1" applyAlignment="1">
      <alignment horizontal="right"/>
    </xf>
    <xf numFmtId="0" fontId="6" fillId="0" borderId="0" xfId="0" applyFont="1" applyAlignment="1">
      <alignment horizontal="center"/>
    </xf>
    <xf numFmtId="166" fontId="6" fillId="0" borderId="0" xfId="2" applyNumberFormat="1" applyFont="1" applyBorder="1" applyAlignment="1">
      <alignment horizontal="right"/>
    </xf>
    <xf numFmtId="49" fontId="6" fillId="0" borderId="0" xfId="0" applyNumberFormat="1" applyFont="1" applyAlignment="1">
      <alignment horizontal="left"/>
    </xf>
    <xf numFmtId="0" fontId="22" fillId="0" borderId="6" xfId="0" applyFont="1" applyBorder="1" applyAlignment="1">
      <alignment vertical="top"/>
    </xf>
    <xf numFmtId="49" fontId="17" fillId="0" borderId="3" xfId="0" applyNumberFormat="1" applyFont="1" applyBorder="1" applyAlignment="1">
      <alignment horizontal="center" vertical="center" wrapText="1"/>
    </xf>
    <xf numFmtId="0" fontId="17" fillId="0" borderId="9" xfId="0" applyFont="1" applyBorder="1" applyAlignment="1">
      <alignment vertical="top"/>
    </xf>
    <xf numFmtId="0" fontId="17" fillId="0" borderId="9" xfId="0" applyFont="1" applyBorder="1" applyAlignment="1">
      <alignment vertical="top" wrapText="1"/>
    </xf>
    <xf numFmtId="0" fontId="17" fillId="0" borderId="3" xfId="0" applyFont="1" applyBorder="1" applyAlignment="1">
      <alignment horizontal="center" vertical="top"/>
    </xf>
    <xf numFmtId="0" fontId="17" fillId="0" borderId="0" xfId="0" applyFont="1" applyAlignment="1">
      <alignment vertical="top" wrapText="1"/>
    </xf>
    <xf numFmtId="0" fontId="17" fillId="0" borderId="6" xfId="0" applyFont="1" applyBorder="1" applyAlignment="1">
      <alignment vertical="top" wrapText="1"/>
    </xf>
    <xf numFmtId="0" fontId="17" fillId="0" borderId="0" xfId="14" applyFont="1"/>
    <xf numFmtId="0" fontId="17" fillId="0" borderId="3" xfId="14" applyFont="1" applyBorder="1" applyAlignment="1">
      <alignment horizontal="center"/>
    </xf>
    <xf numFmtId="0" fontId="6" fillId="0" borderId="0" xfId="0" applyFont="1" applyAlignment="1">
      <alignment horizontal="left"/>
    </xf>
    <xf numFmtId="0" fontId="6" fillId="0" borderId="1" xfId="0" applyFont="1" applyBorder="1" applyAlignment="1">
      <alignment horizontal="left"/>
    </xf>
    <xf numFmtId="0" fontId="6" fillId="0" borderId="2" xfId="0" applyFont="1" applyBorder="1" applyAlignment="1">
      <alignment horizontal="left"/>
    </xf>
    <xf numFmtId="0" fontId="6" fillId="0" borderId="2"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6" fillId="0" borderId="5" xfId="0" applyFont="1" applyBorder="1" applyAlignment="1">
      <alignment horizontal="center"/>
    </xf>
    <xf numFmtId="4" fontId="6" fillId="0" borderId="4" xfId="2" applyNumberFormat="1" applyFont="1" applyBorder="1"/>
    <xf numFmtId="4" fontId="6" fillId="0" borderId="1" xfId="2" applyNumberFormat="1" applyFont="1" applyBorder="1" applyAlignment="1" applyProtection="1">
      <alignment horizontal="right"/>
      <protection locked="0"/>
    </xf>
    <xf numFmtId="4" fontId="6" fillId="0" borderId="5" xfId="12" applyNumberFormat="1" applyBorder="1" applyAlignment="1">
      <alignment readingOrder="2"/>
    </xf>
    <xf numFmtId="0" fontId="5" fillId="0" borderId="0" xfId="14" applyFont="1" applyAlignment="1">
      <alignment horizontal="left"/>
    </xf>
    <xf numFmtId="0" fontId="6" fillId="0" borderId="3" xfId="14" applyBorder="1" applyAlignment="1">
      <alignment horizontal="left"/>
    </xf>
    <xf numFmtId="0" fontId="6" fillId="0" borderId="3" xfId="14" applyBorder="1" applyAlignment="1">
      <alignment horizontal="center"/>
    </xf>
    <xf numFmtId="0" fontId="5" fillId="0" borderId="3" xfId="14" applyFont="1" applyBorder="1" applyAlignment="1">
      <alignment horizontal="left"/>
    </xf>
    <xf numFmtId="0" fontId="5" fillId="0" borderId="4" xfId="14" applyFont="1" applyBorder="1" applyAlignment="1">
      <alignment horizontal="center"/>
    </xf>
    <xf numFmtId="0" fontId="5" fillId="0" borderId="5" xfId="14" applyFont="1" applyBorder="1" applyAlignment="1">
      <alignment horizontal="left"/>
    </xf>
    <xf numFmtId="0" fontId="5" fillId="0" borderId="4" xfId="14" applyFont="1" applyBorder="1" applyAlignment="1">
      <alignment horizontal="left"/>
    </xf>
    <xf numFmtId="0" fontId="5" fillId="0" borderId="3" xfId="14" applyFont="1" applyBorder="1" applyAlignment="1">
      <alignment horizontal="center"/>
    </xf>
    <xf numFmtId="0" fontId="5" fillId="0" borderId="1" xfId="14" applyFont="1" applyBorder="1" applyAlignment="1">
      <alignment horizontal="center"/>
    </xf>
    <xf numFmtId="0" fontId="5" fillId="0" borderId="2" xfId="14" applyFont="1" applyBorder="1" applyAlignment="1">
      <alignment horizontal="left"/>
    </xf>
    <xf numFmtId="0" fontId="5" fillId="0" borderId="1" xfId="14" applyFont="1" applyBorder="1" applyAlignment="1">
      <alignment horizontal="left"/>
    </xf>
    <xf numFmtId="0" fontId="6" fillId="0" borderId="2" xfId="14" applyBorder="1" applyAlignment="1">
      <alignment horizontal="left"/>
    </xf>
    <xf numFmtId="0" fontId="6" fillId="0" borderId="2" xfId="14" applyBorder="1" applyAlignment="1">
      <alignment horizontal="center"/>
    </xf>
    <xf numFmtId="0" fontId="6" fillId="0" borderId="5" xfId="14" applyBorder="1" applyAlignment="1">
      <alignment horizontal="left"/>
    </xf>
    <xf numFmtId="0" fontId="6" fillId="0" borderId="5" xfId="14" applyBorder="1" applyAlignment="1">
      <alignment horizontal="center"/>
    </xf>
    <xf numFmtId="0" fontId="6" fillId="0" borderId="1" xfId="14" applyBorder="1" applyAlignment="1">
      <alignment horizontal="left"/>
    </xf>
    <xf numFmtId="0" fontId="6" fillId="0" borderId="4" xfId="14" applyBorder="1" applyAlignment="1">
      <alignment horizontal="left"/>
    </xf>
    <xf numFmtId="3" fontId="6" fillId="0" borderId="3" xfId="2" applyFont="1" applyFill="1" applyBorder="1" applyAlignment="1">
      <alignment horizontal="right"/>
    </xf>
    <xf numFmtId="0" fontId="6" fillId="0" borderId="6" xfId="14" applyBorder="1" applyAlignment="1">
      <alignment horizontal="left"/>
    </xf>
    <xf numFmtId="4" fontId="6" fillId="0" borderId="0" xfId="12" applyNumberFormat="1" applyAlignment="1">
      <alignment readingOrder="2"/>
    </xf>
    <xf numFmtId="166" fontId="6" fillId="0" borderId="0" xfId="1" applyNumberFormat="1" applyFont="1" applyFill="1" applyAlignment="1">
      <alignment horizontal="right"/>
    </xf>
    <xf numFmtId="43" fontId="6" fillId="0" borderId="0" xfId="1" applyFont="1" applyFill="1" applyAlignment="1">
      <alignment horizontal="right"/>
    </xf>
    <xf numFmtId="4" fontId="6" fillId="0" borderId="0" xfId="2" applyNumberFormat="1" applyFont="1" applyFill="1"/>
    <xf numFmtId="0" fontId="16" fillId="0" borderId="0" xfId="0" applyFont="1"/>
    <xf numFmtId="166" fontId="6" fillId="0" borderId="0" xfId="1" applyNumberFormat="1" applyFont="1" applyFill="1" applyBorder="1" applyAlignment="1">
      <alignment horizontal="right"/>
    </xf>
    <xf numFmtId="43" fontId="6" fillId="0" borderId="0" xfId="1" applyFont="1" applyFill="1" applyBorder="1" applyAlignment="1">
      <alignment horizontal="right"/>
    </xf>
    <xf numFmtId="166" fontId="6" fillId="0" borderId="0" xfId="1" applyNumberFormat="1" applyFont="1" applyFill="1" applyBorder="1" applyAlignment="1">
      <alignment horizontal="center"/>
    </xf>
    <xf numFmtId="43" fontId="6" fillId="0" borderId="0" xfId="1" applyFont="1" applyFill="1" applyBorder="1" applyAlignment="1">
      <alignment horizontal="center"/>
    </xf>
    <xf numFmtId="0" fontId="15" fillId="0" borderId="0" xfId="0" applyFont="1"/>
    <xf numFmtId="166" fontId="5" fillId="0" borderId="1" xfId="1" applyNumberFormat="1" applyFont="1" applyFill="1" applyBorder="1" applyAlignment="1">
      <alignment horizontal="right"/>
    </xf>
    <xf numFmtId="43" fontId="5" fillId="0" borderId="1" xfId="1" applyFont="1" applyFill="1" applyBorder="1" applyAlignment="1">
      <alignment horizontal="right"/>
    </xf>
    <xf numFmtId="166" fontId="5" fillId="0" borderId="3" xfId="1" applyNumberFormat="1" applyFont="1" applyFill="1" applyBorder="1" applyAlignment="1">
      <alignment horizontal="center"/>
    </xf>
    <xf numFmtId="43" fontId="5" fillId="0" borderId="3" xfId="1" applyFont="1" applyFill="1" applyBorder="1" applyAlignment="1">
      <alignment horizontal="center"/>
    </xf>
    <xf numFmtId="4" fontId="5" fillId="0" borderId="3" xfId="2" applyNumberFormat="1" applyFont="1" applyFill="1" applyBorder="1" applyAlignment="1">
      <alignment horizontal="centerContinuous"/>
    </xf>
    <xf numFmtId="166" fontId="5" fillId="0" borderId="4" xfId="1" applyNumberFormat="1" applyFont="1" applyFill="1" applyBorder="1" applyAlignment="1">
      <alignment horizontal="center"/>
    </xf>
    <xf numFmtId="43" fontId="5" fillId="0" borderId="4" xfId="1" applyFont="1" applyFill="1" applyBorder="1" applyAlignment="1">
      <alignment horizontal="right"/>
    </xf>
    <xf numFmtId="4" fontId="5" fillId="0" borderId="4" xfId="2" applyNumberFormat="1" applyFont="1" applyFill="1" applyBorder="1"/>
    <xf numFmtId="0" fontId="6" fillId="0" borderId="3" xfId="0" applyFont="1" applyBorder="1"/>
    <xf numFmtId="0" fontId="6" fillId="0" borderId="3" xfId="1" applyNumberFormat="1" applyFont="1" applyFill="1" applyBorder="1" applyAlignment="1">
      <alignment horizontal="right"/>
    </xf>
    <xf numFmtId="165" fontId="6" fillId="0" borderId="3" xfId="2" quotePrefix="1" applyNumberFormat="1" applyFont="1" applyFill="1" applyBorder="1" applyAlignment="1" applyProtection="1">
      <alignment horizontal="right"/>
      <protection locked="0"/>
    </xf>
    <xf numFmtId="9" fontId="6" fillId="0" borderId="3" xfId="5" applyFont="1" applyFill="1" applyBorder="1" applyAlignment="1">
      <alignment horizontal="right"/>
    </xf>
    <xf numFmtId="166" fontId="6" fillId="0" borderId="2" xfId="1" applyNumberFormat="1" applyFont="1" applyFill="1" applyBorder="1" applyAlignment="1">
      <alignment horizontal="right"/>
    </xf>
    <xf numFmtId="43" fontId="6" fillId="0" borderId="2" xfId="1" applyFont="1" applyFill="1" applyBorder="1" applyAlignment="1">
      <alignment horizontal="right"/>
    </xf>
    <xf numFmtId="4" fontId="6" fillId="0" borderId="1" xfId="2" applyNumberFormat="1" applyFont="1" applyFill="1" applyBorder="1" applyAlignment="1" applyProtection="1">
      <alignment horizontal="right"/>
      <protection locked="0"/>
    </xf>
    <xf numFmtId="166" fontId="6" fillId="0" borderId="5" xfId="1" applyNumberFormat="1" applyFont="1" applyFill="1" applyBorder="1" applyAlignment="1">
      <alignment horizontal="right"/>
    </xf>
    <xf numFmtId="43" fontId="6" fillId="0" borderId="5" xfId="1" applyFont="1" applyFill="1" applyBorder="1" applyAlignment="1">
      <alignment horizontal="right"/>
    </xf>
    <xf numFmtId="0" fontId="6" fillId="0" borderId="3" xfId="0" applyFont="1" applyBorder="1" applyAlignment="1" applyProtection="1">
      <alignment horizontal="center"/>
      <protection locked="0"/>
    </xf>
    <xf numFmtId="166" fontId="6" fillId="0" borderId="3" xfId="36" applyNumberFormat="1" applyFont="1" applyFill="1" applyBorder="1" applyAlignment="1">
      <alignment horizontal="center"/>
    </xf>
    <xf numFmtId="2" fontId="5" fillId="0" borderId="3" xfId="37" applyNumberFormat="1" applyFont="1" applyBorder="1" applyAlignment="1">
      <alignment horizontal="left"/>
    </xf>
    <xf numFmtId="0" fontId="5" fillId="0" borderId="6" xfId="0" applyFont="1" applyBorder="1" applyProtection="1">
      <protection locked="0"/>
    </xf>
    <xf numFmtId="0" fontId="6" fillId="0" borderId="0" xfId="0" quotePrefix="1" applyFont="1" applyProtection="1">
      <protection locked="0"/>
    </xf>
    <xf numFmtId="0" fontId="6" fillId="0" borderId="9" xfId="0" applyFont="1" applyBorder="1" applyProtection="1">
      <protection locked="0"/>
    </xf>
    <xf numFmtId="0" fontId="5" fillId="0" borderId="3" xfId="0" quotePrefix="1" applyFont="1" applyBorder="1" applyAlignment="1">
      <alignment horizontal="left"/>
    </xf>
    <xf numFmtId="0" fontId="6" fillId="0" borderId="0" xfId="0" applyFont="1" applyProtection="1">
      <protection locked="0"/>
    </xf>
    <xf numFmtId="4" fontId="6" fillId="0" borderId="4" xfId="2" applyNumberFormat="1" applyFont="1" applyFill="1" applyBorder="1"/>
    <xf numFmtId="166" fontId="6" fillId="0" borderId="0" xfId="0" applyNumberFormat="1" applyFont="1"/>
    <xf numFmtId="0" fontId="5" fillId="0" borderId="0" xfId="0" quotePrefix="1" applyFont="1" applyAlignment="1">
      <alignment horizontal="left"/>
    </xf>
    <xf numFmtId="167" fontId="6" fillId="0" borderId="0" xfId="1" applyNumberFormat="1" applyFont="1" applyAlignment="1">
      <alignment horizontal="right"/>
    </xf>
    <xf numFmtId="167" fontId="5" fillId="0" borderId="1" xfId="1" applyNumberFormat="1" applyFont="1" applyBorder="1" applyAlignment="1">
      <alignment horizontal="right"/>
    </xf>
    <xf numFmtId="167" fontId="5" fillId="0" borderId="3" xfId="1" applyNumberFormat="1" applyFont="1" applyBorder="1" applyAlignment="1">
      <alignment horizontal="center"/>
    </xf>
    <xf numFmtId="167" fontId="5" fillId="0" borderId="4" xfId="1" applyNumberFormat="1" applyFont="1" applyBorder="1" applyAlignment="1">
      <alignment horizontal="center"/>
    </xf>
    <xf numFmtId="167" fontId="6" fillId="0" borderId="3" xfId="1" applyNumberFormat="1" applyFont="1" applyBorder="1" applyAlignment="1">
      <alignment horizontal="right"/>
    </xf>
    <xf numFmtId="167" fontId="6" fillId="0" borderId="3" xfId="2" applyNumberFormat="1" applyFont="1" applyBorder="1" applyAlignment="1">
      <alignment horizontal="right"/>
    </xf>
    <xf numFmtId="167" fontId="6" fillId="0" borderId="2" xfId="1" applyNumberFormat="1" applyFont="1" applyBorder="1" applyAlignment="1">
      <alignment horizontal="right"/>
    </xf>
    <xf numFmtId="167" fontId="6" fillId="0" borderId="0" xfId="1" applyNumberFormat="1" applyFont="1" applyBorder="1" applyAlignment="1">
      <alignment horizontal="right"/>
    </xf>
    <xf numFmtId="167" fontId="6" fillId="0" borderId="5" xfId="1" applyNumberFormat="1" applyFont="1" applyBorder="1" applyAlignment="1">
      <alignment horizontal="right"/>
    </xf>
    <xf numFmtId="3" fontId="5" fillId="0" borderId="0" xfId="2" applyFont="1" applyFill="1" applyAlignment="1">
      <alignment horizontal="right"/>
    </xf>
    <xf numFmtId="4" fontId="5" fillId="0" borderId="0" xfId="2" applyNumberFormat="1" applyFont="1" applyFill="1" applyAlignment="1">
      <alignment horizontal="right"/>
    </xf>
    <xf numFmtId="166" fontId="6" fillId="0" borderId="2" xfId="30" applyNumberFormat="1" applyFont="1" applyBorder="1" applyAlignment="1">
      <alignment horizontal="right"/>
    </xf>
    <xf numFmtId="43" fontId="6" fillId="0" borderId="2" xfId="30" applyFont="1" applyBorder="1" applyAlignment="1">
      <alignment horizontal="right"/>
    </xf>
    <xf numFmtId="166" fontId="6" fillId="0" borderId="0" xfId="30" applyNumberFormat="1" applyFont="1" applyBorder="1" applyAlignment="1">
      <alignment horizontal="right"/>
    </xf>
    <xf numFmtId="43" fontId="6" fillId="0" borderId="0" xfId="30" applyFont="1" applyBorder="1" applyAlignment="1">
      <alignment horizontal="right"/>
    </xf>
    <xf numFmtId="166" fontId="6" fillId="0" borderId="5" xfId="30" applyNumberFormat="1" applyFont="1" applyBorder="1" applyAlignment="1">
      <alignment horizontal="right"/>
    </xf>
    <xf numFmtId="43" fontId="6" fillId="0" borderId="5" xfId="30" applyFont="1" applyBorder="1" applyAlignment="1">
      <alignment horizontal="right"/>
    </xf>
    <xf numFmtId="166" fontId="6" fillId="0" borderId="0" xfId="30" applyNumberFormat="1" applyFont="1" applyAlignment="1">
      <alignment horizontal="right"/>
    </xf>
    <xf numFmtId="3" fontId="5" fillId="0" borderId="0" xfId="31" applyFont="1" applyAlignment="1">
      <alignment horizontal="right"/>
    </xf>
    <xf numFmtId="43" fontId="6" fillId="0" borderId="0" xfId="30" applyFont="1" applyAlignment="1">
      <alignment horizontal="right"/>
    </xf>
    <xf numFmtId="166" fontId="5" fillId="0" borderId="1" xfId="30" applyNumberFormat="1" applyFont="1" applyBorder="1" applyAlignment="1">
      <alignment horizontal="right"/>
    </xf>
    <xf numFmtId="43" fontId="5" fillId="0" borderId="1" xfId="30" applyFont="1" applyBorder="1" applyAlignment="1">
      <alignment horizontal="right"/>
    </xf>
    <xf numFmtId="166" fontId="5" fillId="0" borderId="3" xfId="30" applyNumberFormat="1" applyFont="1" applyBorder="1" applyAlignment="1">
      <alignment horizontal="center"/>
    </xf>
    <xf numFmtId="43" fontId="5" fillId="0" borderId="3" xfId="30" applyFont="1" applyBorder="1" applyAlignment="1">
      <alignment horizontal="center"/>
    </xf>
    <xf numFmtId="166" fontId="5" fillId="0" borderId="4" xfId="30" applyNumberFormat="1" applyFont="1" applyBorder="1" applyAlignment="1">
      <alignment horizontal="center"/>
    </xf>
    <xf numFmtId="43" fontId="5" fillId="0" borderId="4" xfId="30" applyFont="1" applyBorder="1" applyAlignment="1">
      <alignment horizontal="center"/>
    </xf>
    <xf numFmtId="166" fontId="6" fillId="0" borderId="3" xfId="30" applyNumberFormat="1" applyFont="1" applyBorder="1" applyAlignment="1">
      <alignment horizontal="right"/>
    </xf>
    <xf numFmtId="43" fontId="6" fillId="0" borderId="13" xfId="30" applyFont="1" applyBorder="1" applyAlignment="1">
      <alignment horizontal="right"/>
    </xf>
    <xf numFmtId="43" fontId="6" fillId="0" borderId="9" xfId="30" applyFont="1" applyBorder="1" applyAlignment="1">
      <alignment horizontal="right"/>
    </xf>
    <xf numFmtId="166" fontId="6" fillId="0" borderId="2" xfId="38" applyNumberFormat="1" applyFont="1" applyBorder="1" applyAlignment="1">
      <alignment horizontal="right"/>
    </xf>
    <xf numFmtId="166" fontId="6" fillId="0" borderId="0" xfId="38" applyNumberFormat="1" applyFont="1" applyBorder="1" applyAlignment="1">
      <alignment horizontal="right"/>
    </xf>
    <xf numFmtId="166" fontId="6" fillId="0" borderId="5" xfId="38" applyNumberFormat="1" applyFont="1" applyBorder="1" applyAlignment="1">
      <alignment horizontal="right"/>
    </xf>
    <xf numFmtId="166" fontId="6" fillId="0" borderId="0" xfId="38" applyNumberFormat="1" applyFont="1" applyAlignment="1">
      <alignment horizontal="right"/>
    </xf>
    <xf numFmtId="166" fontId="5" fillId="0" borderId="1" xfId="38" applyNumberFormat="1" applyFont="1" applyBorder="1" applyAlignment="1">
      <alignment horizontal="right"/>
    </xf>
    <xf numFmtId="166" fontId="5" fillId="0" borderId="3" xfId="38" applyNumberFormat="1" applyFont="1" applyBorder="1" applyAlignment="1">
      <alignment horizontal="center"/>
    </xf>
    <xf numFmtId="166" fontId="5" fillId="0" borderId="4" xfId="38" applyNumberFormat="1" applyFont="1" applyBorder="1" applyAlignment="1">
      <alignment horizontal="center"/>
    </xf>
    <xf numFmtId="0" fontId="6" fillId="0" borderId="5" xfId="0" applyFont="1" applyBorder="1"/>
    <xf numFmtId="0" fontId="6" fillId="0" borderId="2" xfId="0" applyFont="1" applyBorder="1"/>
    <xf numFmtId="0" fontId="5" fillId="0" borderId="5" xfId="0" applyFont="1" applyBorder="1"/>
    <xf numFmtId="0" fontId="5" fillId="0" borderId="2" xfId="0" applyFont="1" applyBorder="1"/>
    <xf numFmtId="0" fontId="17" fillId="0" borderId="3" xfId="0" quotePrefix="1" applyFont="1" applyBorder="1" applyAlignment="1">
      <alignment horizontal="center" vertical="top"/>
    </xf>
    <xf numFmtId="49" fontId="6" fillId="0" borderId="0" xfId="14" applyNumberFormat="1" applyAlignment="1">
      <alignment horizontal="left"/>
    </xf>
    <xf numFmtId="0" fontId="6" fillId="0" borderId="13" xfId="12" applyBorder="1"/>
    <xf numFmtId="0" fontId="6" fillId="0" borderId="9" xfId="12" applyBorder="1"/>
    <xf numFmtId="171" fontId="6" fillId="0" borderId="0" xfId="0" applyNumberFormat="1" applyFont="1"/>
    <xf numFmtId="0" fontId="9" fillId="0" borderId="0" xfId="4" applyFont="1"/>
    <xf numFmtId="172" fontId="6" fillId="0" borderId="0" xfId="12" applyNumberFormat="1"/>
    <xf numFmtId="3" fontId="6" fillId="0" borderId="0" xfId="12" applyNumberFormat="1"/>
    <xf numFmtId="0" fontId="6" fillId="0" borderId="3" xfId="0" applyFont="1" applyBorder="1" applyAlignment="1">
      <alignment horizontal="right"/>
    </xf>
    <xf numFmtId="0" fontId="26" fillId="0" borderId="3" xfId="0" applyFont="1" applyBorder="1" applyAlignment="1">
      <alignment horizontal="right"/>
    </xf>
    <xf numFmtId="170" fontId="5" fillId="0" borderId="6" xfId="14" applyNumberFormat="1" applyFont="1" applyBorder="1"/>
    <xf numFmtId="43" fontId="6" fillId="0" borderId="3" xfId="43" applyFont="1" applyBorder="1" applyAlignment="1">
      <alignment horizontal="right"/>
    </xf>
    <xf numFmtId="166" fontId="6" fillId="0" borderId="9" xfId="2" applyNumberFormat="1" applyFont="1" applyBorder="1" applyAlignment="1">
      <alignment horizontal="right"/>
    </xf>
    <xf numFmtId="0" fontId="6" fillId="0" borderId="9" xfId="0" applyFont="1" applyBorder="1" applyAlignment="1">
      <alignment horizontal="left"/>
    </xf>
    <xf numFmtId="43" fontId="6" fillId="0" borderId="9" xfId="73" applyFont="1" applyBorder="1" applyAlignment="1">
      <alignment horizontal="right"/>
    </xf>
    <xf numFmtId="166" fontId="6" fillId="0" borderId="0" xfId="52" applyNumberFormat="1" applyFont="1" applyAlignment="1">
      <alignment horizontal="right"/>
    </xf>
    <xf numFmtId="43" fontId="6" fillId="0" borderId="0" xfId="52" applyFont="1" applyAlignment="1">
      <alignment horizontal="right"/>
    </xf>
    <xf numFmtId="166" fontId="5" fillId="0" borderId="1" xfId="52" applyNumberFormat="1" applyFont="1" applyBorder="1" applyAlignment="1">
      <alignment horizontal="right"/>
    </xf>
    <xf numFmtId="43" fontId="5" fillId="0" borderId="1" xfId="52" applyFont="1" applyBorder="1" applyAlignment="1">
      <alignment horizontal="right"/>
    </xf>
    <xf numFmtId="166" fontId="5" fillId="0" borderId="3" xfId="52" applyNumberFormat="1" applyFont="1" applyBorder="1" applyAlignment="1">
      <alignment horizontal="center"/>
    </xf>
    <xf numFmtId="43" fontId="5" fillId="0" borderId="3" xfId="52" applyFont="1" applyBorder="1" applyAlignment="1">
      <alignment horizontal="center"/>
    </xf>
    <xf numFmtId="166" fontId="5" fillId="0" borderId="4" xfId="52" applyNumberFormat="1" applyFont="1" applyBorder="1" applyAlignment="1">
      <alignment horizontal="center"/>
    </xf>
    <xf numFmtId="43" fontId="5" fillId="0" borderId="4" xfId="52" applyFont="1" applyBorder="1" applyAlignment="1">
      <alignment horizontal="right"/>
    </xf>
    <xf numFmtId="43" fontId="6" fillId="0" borderId="3" xfId="52" applyFont="1" applyBorder="1" applyAlignment="1">
      <alignment horizontal="right"/>
    </xf>
    <xf numFmtId="174" fontId="6" fillId="0" borderId="3" xfId="2" applyNumberFormat="1" applyFont="1" applyBorder="1"/>
    <xf numFmtId="43" fontId="6" fillId="0" borderId="3" xfId="52" applyFont="1" applyFill="1" applyBorder="1" applyAlignment="1">
      <alignment horizontal="right"/>
    </xf>
    <xf numFmtId="174" fontId="6" fillId="0" borderId="3" xfId="2" applyNumberFormat="1" applyFont="1" applyFill="1" applyBorder="1"/>
    <xf numFmtId="0" fontId="6" fillId="0" borderId="0" xfId="14" applyAlignment="1">
      <alignment vertical="top"/>
    </xf>
    <xf numFmtId="0" fontId="6" fillId="0" borderId="9" xfId="14" applyBorder="1" applyAlignment="1">
      <alignment vertical="top" wrapText="1"/>
    </xf>
    <xf numFmtId="0" fontId="6" fillId="0" borderId="0" xfId="14" applyAlignment="1">
      <alignment vertical="top" wrapText="1"/>
    </xf>
    <xf numFmtId="174" fontId="6" fillId="0" borderId="3" xfId="2" applyNumberFormat="1" applyFont="1" applyFill="1" applyBorder="1" applyAlignment="1">
      <alignment vertical="top"/>
    </xf>
    <xf numFmtId="174" fontId="6" fillId="0" borderId="3" xfId="2" applyNumberFormat="1" applyFont="1" applyBorder="1" applyAlignment="1">
      <alignment vertical="top"/>
    </xf>
    <xf numFmtId="174" fontId="6" fillId="0" borderId="3" xfId="2" applyNumberFormat="1" applyFont="1" applyBorder="1" applyAlignment="1">
      <alignment horizontal="right" vertical="top"/>
    </xf>
    <xf numFmtId="43" fontId="6" fillId="0" borderId="2" xfId="52" applyFont="1" applyFill="1" applyBorder="1" applyAlignment="1">
      <alignment horizontal="right"/>
    </xf>
    <xf numFmtId="43" fontId="6" fillId="0" borderId="0" xfId="52" applyFont="1" applyFill="1" applyBorder="1" applyAlignment="1">
      <alignment horizontal="right"/>
    </xf>
    <xf numFmtId="43" fontId="6" fillId="0" borderId="5" xfId="52" applyFont="1" applyFill="1" applyBorder="1" applyAlignment="1">
      <alignment horizontal="right"/>
    </xf>
    <xf numFmtId="43" fontId="6" fillId="0" borderId="0" xfId="52" applyFont="1" applyFill="1" applyAlignment="1">
      <alignment horizontal="right"/>
    </xf>
    <xf numFmtId="43" fontId="5" fillId="0" borderId="1" xfId="52" applyFont="1" applyFill="1" applyBorder="1" applyAlignment="1">
      <alignment horizontal="right"/>
    </xf>
    <xf numFmtId="43" fontId="5" fillId="0" borderId="3" xfId="52" applyFont="1" applyFill="1" applyBorder="1" applyAlignment="1">
      <alignment horizontal="center"/>
    </xf>
    <xf numFmtId="43" fontId="5" fillId="0" borderId="4" xfId="52" applyFont="1" applyFill="1" applyBorder="1" applyAlignment="1">
      <alignment horizontal="center"/>
    </xf>
    <xf numFmtId="43" fontId="5" fillId="0" borderId="4" xfId="52" applyFont="1" applyFill="1" applyBorder="1" applyAlignment="1">
      <alignment horizontal="right"/>
    </xf>
    <xf numFmtId="0" fontId="6" fillId="0" borderId="9" xfId="14" applyBorder="1" applyAlignment="1">
      <alignment vertical="top"/>
    </xf>
    <xf numFmtId="0" fontId="6" fillId="0" borderId="0" xfId="14" applyAlignment="1">
      <alignment horizontal="left" vertical="top" wrapText="1"/>
    </xf>
    <xf numFmtId="0" fontId="6" fillId="0" borderId="0" xfId="14" applyAlignment="1">
      <alignment horizontal="left" vertical="top"/>
    </xf>
    <xf numFmtId="174" fontId="6" fillId="0" borderId="5" xfId="2" applyNumberFormat="1" applyFont="1" applyBorder="1" applyAlignment="1">
      <alignment vertical="top"/>
    </xf>
    <xf numFmtId="0" fontId="5" fillId="0" borderId="0" xfId="14" applyFont="1" applyAlignment="1">
      <alignment horizontal="left" vertical="top" wrapText="1"/>
    </xf>
    <xf numFmtId="0" fontId="6" fillId="0" borderId="3" xfId="14" applyBorder="1"/>
    <xf numFmtId="0" fontId="6" fillId="0" borderId="0" xfId="14" quotePrefix="1" applyAlignment="1">
      <alignment horizontal="left"/>
    </xf>
    <xf numFmtId="166" fontId="6" fillId="0" borderId="3" xfId="52" applyNumberFormat="1" applyFont="1" applyFill="1" applyBorder="1" applyAlignment="1">
      <alignment horizontal="right"/>
    </xf>
    <xf numFmtId="166" fontId="6" fillId="0" borderId="2" xfId="52" applyNumberFormat="1" applyFont="1" applyBorder="1" applyAlignment="1">
      <alignment horizontal="right"/>
    </xf>
    <xf numFmtId="43" fontId="6" fillId="0" borderId="2" xfId="52" applyFont="1" applyBorder="1" applyAlignment="1">
      <alignment horizontal="right"/>
    </xf>
    <xf numFmtId="166" fontId="6" fillId="0" borderId="0" xfId="52" applyNumberFormat="1" applyFont="1" applyBorder="1" applyAlignment="1">
      <alignment horizontal="right"/>
    </xf>
    <xf numFmtId="43" fontId="6" fillId="0" borderId="0" xfId="52" applyFont="1" applyBorder="1" applyAlignment="1">
      <alignment horizontal="right"/>
    </xf>
    <xf numFmtId="4" fontId="6" fillId="0" borderId="3" xfId="2" applyNumberFormat="1" applyFont="1" applyFill="1" applyBorder="1" applyAlignment="1" applyProtection="1">
      <alignment horizontal="right" vertical="top"/>
      <protection locked="0"/>
    </xf>
    <xf numFmtId="166" fontId="6" fillId="0" borderId="5" xfId="52" applyNumberFormat="1" applyFont="1" applyBorder="1" applyAlignment="1">
      <alignment horizontal="right"/>
    </xf>
    <xf numFmtId="43" fontId="6" fillId="0" borderId="5" xfId="52" applyFont="1" applyBorder="1" applyAlignment="1">
      <alignment horizontal="right"/>
    </xf>
    <xf numFmtId="4" fontId="6" fillId="0" borderId="4" xfId="14" applyNumberFormat="1" applyBorder="1" applyAlignment="1">
      <alignment vertical="top"/>
    </xf>
    <xf numFmtId="174" fontId="6" fillId="0" borderId="4" xfId="2" applyNumberFormat="1" applyFont="1" applyBorder="1" applyAlignment="1">
      <alignment vertical="top"/>
    </xf>
    <xf numFmtId="0" fontId="6" fillId="0" borderId="7" xfId="14" applyBorder="1" applyAlignment="1">
      <alignment horizontal="left"/>
    </xf>
    <xf numFmtId="0" fontId="6" fillId="0" borderId="5" xfId="14" applyBorder="1" applyAlignment="1">
      <alignment vertical="top"/>
    </xf>
    <xf numFmtId="0" fontId="6" fillId="0" borderId="10" xfId="14" applyBorder="1" applyAlignment="1">
      <alignment vertical="top" wrapText="1"/>
    </xf>
    <xf numFmtId="0" fontId="6" fillId="0" borderId="4" xfId="14" applyBorder="1" applyAlignment="1">
      <alignment horizontal="center"/>
    </xf>
    <xf numFmtId="166" fontId="6" fillId="0" borderId="4" xfId="2" applyNumberFormat="1" applyFont="1" applyBorder="1" applyAlignment="1">
      <alignment horizontal="right"/>
    </xf>
    <xf numFmtId="43" fontId="6" fillId="0" borderId="4" xfId="52" applyFont="1" applyBorder="1" applyAlignment="1">
      <alignment horizontal="right"/>
    </xf>
    <xf numFmtId="0" fontId="6" fillId="0" borderId="6" xfId="14" applyBorder="1" applyAlignment="1">
      <alignment vertical="top" wrapText="1"/>
    </xf>
    <xf numFmtId="0" fontId="6" fillId="0" borderId="4" xfId="14" applyBorder="1"/>
    <xf numFmtId="174" fontId="6" fillId="0" borderId="3" xfId="0" applyNumberFormat="1" applyFont="1" applyBorder="1"/>
    <xf numFmtId="174" fontId="6" fillId="0" borderId="3" xfId="13" applyNumberFormat="1" applyFont="1" applyFill="1" applyBorder="1"/>
    <xf numFmtId="166" fontId="6" fillId="0" borderId="3" xfId="121" applyNumberFormat="1" applyFont="1" applyFill="1" applyBorder="1" applyAlignment="1">
      <alignment horizontal="right"/>
    </xf>
    <xf numFmtId="7" fontId="6" fillId="0" borderId="3" xfId="2" quotePrefix="1" applyNumberFormat="1" applyFont="1" applyFill="1" applyBorder="1" applyAlignment="1" applyProtection="1">
      <alignment horizontal="right"/>
      <protection locked="0"/>
    </xf>
    <xf numFmtId="172" fontId="6" fillId="0" borderId="12" xfId="1" applyNumberFormat="1" applyBorder="1"/>
    <xf numFmtId="44" fontId="0" fillId="0" borderId="0" xfId="0" applyNumberFormat="1"/>
    <xf numFmtId="0" fontId="5" fillId="0" borderId="0" xfId="0" applyFont="1" applyProtection="1">
      <protection locked="0"/>
    </xf>
    <xf numFmtId="174" fontId="6" fillId="0" borderId="3" xfId="121" applyNumberFormat="1" applyFont="1" applyFill="1" applyBorder="1" applyAlignment="1">
      <alignment horizontal="right"/>
    </xf>
    <xf numFmtId="0" fontId="0" fillId="0" borderId="28" xfId="0" applyBorder="1"/>
    <xf numFmtId="0" fontId="0" fillId="0" borderId="29" xfId="0" applyBorder="1"/>
    <xf numFmtId="0" fontId="34" fillId="0" borderId="29" xfId="0" applyFont="1" applyBorder="1"/>
    <xf numFmtId="0" fontId="0" fillId="0" borderId="24" xfId="0" applyBorder="1"/>
    <xf numFmtId="0" fontId="36" fillId="0" borderId="2" xfId="0" applyFont="1" applyBorder="1"/>
    <xf numFmtId="0" fontId="36" fillId="0" borderId="31" xfId="0" applyFont="1" applyBorder="1"/>
    <xf numFmtId="0" fontId="35" fillId="0" borderId="34" xfId="0" applyFont="1" applyBorder="1"/>
    <xf numFmtId="0" fontId="35" fillId="0" borderId="5" xfId="0" applyFont="1" applyBorder="1"/>
    <xf numFmtId="0" fontId="35" fillId="0" borderId="32" xfId="0" applyFont="1" applyBorder="1"/>
    <xf numFmtId="0" fontId="35" fillId="0" borderId="0" xfId="0" applyFont="1"/>
    <xf numFmtId="0" fontId="36" fillId="0" borderId="0" xfId="0" applyFont="1"/>
    <xf numFmtId="0" fontId="35" fillId="0" borderId="11" xfId="0" applyFont="1" applyBorder="1" applyAlignment="1">
      <alignment horizontal="left" vertical="top" wrapText="1"/>
    </xf>
    <xf numFmtId="0" fontId="35" fillId="0" borderId="11" xfId="0" applyFont="1" applyBorder="1"/>
    <xf numFmtId="0" fontId="35" fillId="0" borderId="33" xfId="0" applyFont="1" applyBorder="1" applyAlignment="1">
      <alignment horizontal="left" vertical="top" wrapText="1"/>
    </xf>
    <xf numFmtId="0" fontId="35" fillId="0" borderId="32" xfId="0" applyFont="1" applyBorder="1" applyAlignment="1">
      <alignment horizontal="left" vertical="top"/>
    </xf>
    <xf numFmtId="176" fontId="36" fillId="5" borderId="11" xfId="53" applyNumberFormat="1" applyFont="1" applyFill="1" applyBorder="1" applyAlignment="1" applyProtection="1">
      <protection locked="0"/>
    </xf>
    <xf numFmtId="2" fontId="36" fillId="5" borderId="11" xfId="0" applyNumberFormat="1" applyFont="1" applyFill="1" applyBorder="1" applyProtection="1">
      <protection locked="0"/>
    </xf>
    <xf numFmtId="176" fontId="35" fillId="0" borderId="35" xfId="53" applyNumberFormat="1" applyFont="1" applyFill="1" applyBorder="1" applyAlignment="1" applyProtection="1">
      <protection locked="0"/>
    </xf>
    <xf numFmtId="0" fontId="35" fillId="0" borderId="32" xfId="0" applyFont="1" applyBorder="1" applyProtection="1">
      <protection locked="0"/>
    </xf>
    <xf numFmtId="0" fontId="36" fillId="0" borderId="0" xfId="0" applyFont="1" applyProtection="1">
      <protection locked="0"/>
    </xf>
    <xf numFmtId="0" fontId="36" fillId="5" borderId="0" xfId="0" quotePrefix="1" applyFont="1" applyFill="1" applyProtection="1">
      <protection locked="0"/>
    </xf>
    <xf numFmtId="0" fontId="36" fillId="5" borderId="0" xfId="0" applyFont="1" applyFill="1" applyProtection="1">
      <protection locked="0"/>
    </xf>
    <xf numFmtId="0" fontId="36" fillId="5" borderId="0" xfId="0" applyFont="1" applyFill="1"/>
    <xf numFmtId="176" fontId="0" fillId="0" borderId="0" xfId="53" applyNumberFormat="1" applyFont="1" applyProtection="1"/>
    <xf numFmtId="43" fontId="0" fillId="0" borderId="0" xfId="53" applyFont="1" applyProtection="1"/>
    <xf numFmtId="0" fontId="36" fillId="0" borderId="32" xfId="0" applyFont="1" applyBorder="1" applyProtection="1">
      <protection locked="0"/>
    </xf>
    <xf numFmtId="176" fontId="36" fillId="0" borderId="0" xfId="53" applyNumberFormat="1" applyFont="1" applyFill="1" applyBorder="1" applyAlignment="1" applyProtection="1">
      <alignment horizontal="left"/>
      <protection locked="0"/>
    </xf>
    <xf numFmtId="2" fontId="36" fillId="0" borderId="0" xfId="0" applyNumberFormat="1" applyFont="1" applyAlignment="1" applyProtection="1">
      <alignment horizontal="left"/>
      <protection locked="0"/>
    </xf>
    <xf numFmtId="0" fontId="36" fillId="0" borderId="33" xfId="0" applyFont="1" applyBorder="1"/>
    <xf numFmtId="164" fontId="0" fillId="0" borderId="0" xfId="0" applyNumberFormat="1"/>
    <xf numFmtId="0" fontId="36" fillId="0" borderId="0" xfId="0" applyFont="1" applyAlignment="1" applyProtection="1">
      <alignment horizontal="left"/>
      <protection locked="0"/>
    </xf>
    <xf numFmtId="0" fontId="36" fillId="5" borderId="0" xfId="0" applyFont="1" applyFill="1" applyAlignment="1" applyProtection="1">
      <alignment horizontal="left"/>
      <protection locked="0"/>
    </xf>
    <xf numFmtId="176" fontId="36" fillId="5" borderId="11" xfId="53" applyNumberFormat="1" applyFont="1" applyFill="1" applyBorder="1" applyAlignment="1" applyProtection="1">
      <alignment horizontal="right"/>
      <protection locked="0"/>
    </xf>
    <xf numFmtId="2" fontId="36" fillId="5" borderId="11" xfId="0" applyNumberFormat="1" applyFont="1" applyFill="1" applyBorder="1" applyAlignment="1" applyProtection="1">
      <alignment horizontal="right"/>
      <protection locked="0"/>
    </xf>
    <xf numFmtId="176" fontId="36" fillId="0" borderId="20" xfId="53" applyNumberFormat="1" applyFont="1" applyFill="1" applyBorder="1" applyAlignment="1" applyProtection="1">
      <protection locked="0"/>
    </xf>
    <xf numFmtId="177" fontId="36" fillId="0" borderId="33" xfId="0" applyNumberFormat="1" applyFont="1" applyBorder="1" applyProtection="1">
      <protection locked="0"/>
    </xf>
    <xf numFmtId="0" fontId="37" fillId="0" borderId="32" xfId="0" applyFont="1" applyBorder="1"/>
    <xf numFmtId="0" fontId="37" fillId="0" borderId="0" xfId="0" applyFont="1"/>
    <xf numFmtId="0" fontId="0" fillId="0" borderId="33" xfId="0" applyBorder="1"/>
    <xf numFmtId="0" fontId="38" fillId="0" borderId="32" xfId="0" applyFont="1" applyBorder="1"/>
    <xf numFmtId="0" fontId="6" fillId="0" borderId="32" xfId="0" applyFont="1" applyBorder="1"/>
    <xf numFmtId="0" fontId="15" fillId="0" borderId="32" xfId="0" applyFont="1" applyBorder="1"/>
    <xf numFmtId="0" fontId="39" fillId="0" borderId="0" xfId="0" applyFont="1"/>
    <xf numFmtId="43" fontId="36" fillId="0" borderId="33" xfId="53" applyFont="1" applyFill="1" applyBorder="1" applyProtection="1"/>
    <xf numFmtId="178" fontId="36" fillId="0" borderId="0" xfId="0" applyNumberFormat="1" applyFont="1"/>
    <xf numFmtId="177" fontId="36" fillId="0" borderId="33" xfId="0" applyNumberFormat="1" applyFont="1" applyBorder="1"/>
    <xf numFmtId="177" fontId="35" fillId="0" borderId="36" xfId="0" applyNumberFormat="1" applyFont="1" applyBorder="1"/>
    <xf numFmtId="0" fontId="35" fillId="0" borderId="16" xfId="0" applyFont="1" applyBorder="1" applyAlignment="1">
      <alignment horizontal="center"/>
    </xf>
    <xf numFmtId="178" fontId="35" fillId="0" borderId="11" xfId="0" applyNumberFormat="1" applyFont="1" applyBorder="1"/>
    <xf numFmtId="177" fontId="35" fillId="0" borderId="37" xfId="0" applyNumberFormat="1" applyFont="1" applyBorder="1"/>
    <xf numFmtId="176" fontId="36" fillId="5" borderId="16" xfId="53" applyNumberFormat="1" applyFont="1" applyFill="1" applyBorder="1" applyProtection="1"/>
    <xf numFmtId="176" fontId="36" fillId="0" borderId="11" xfId="53" applyNumberFormat="1" applyFont="1" applyFill="1" applyBorder="1" applyProtection="1"/>
    <xf numFmtId="176" fontId="36" fillId="5" borderId="11" xfId="53" applyNumberFormat="1" applyFont="1" applyFill="1" applyBorder="1" applyProtection="1"/>
    <xf numFmtId="10" fontId="36" fillId="5" borderId="11" xfId="0" applyNumberFormat="1" applyFont="1" applyFill="1" applyBorder="1" applyAlignment="1">
      <alignment horizontal="center"/>
    </xf>
    <xf numFmtId="0" fontId="36" fillId="0" borderId="11" xfId="0" applyFont="1" applyBorder="1"/>
    <xf numFmtId="43" fontId="35" fillId="0" borderId="20" xfId="53" applyFont="1" applyFill="1" applyBorder="1" applyProtection="1"/>
    <xf numFmtId="0" fontId="36" fillId="0" borderId="32" xfId="0" applyFont="1" applyBorder="1"/>
    <xf numFmtId="179" fontId="35" fillId="0" borderId="20" xfId="0" applyNumberFormat="1" applyFont="1" applyBorder="1" applyAlignment="1">
      <alignment vertical="center"/>
    </xf>
    <xf numFmtId="10" fontId="0" fillId="0" borderId="0" xfId="35" applyNumberFormat="1" applyFont="1" applyProtection="1"/>
    <xf numFmtId="9" fontId="36" fillId="0" borderId="0" xfId="35" applyFont="1" applyFill="1" applyBorder="1" applyAlignment="1" applyProtection="1">
      <alignment horizontal="left"/>
    </xf>
    <xf numFmtId="43" fontId="35" fillId="0" borderId="33" xfId="53" applyFont="1" applyFill="1" applyBorder="1" applyProtection="1"/>
    <xf numFmtId="0" fontId="35" fillId="3" borderId="32" xfId="0" applyFont="1" applyFill="1" applyBorder="1"/>
    <xf numFmtId="0" fontId="35" fillId="3" borderId="0" xfId="0" applyFont="1" applyFill="1"/>
    <xf numFmtId="178" fontId="36" fillId="3" borderId="0" xfId="0" applyNumberFormat="1" applyFont="1" applyFill="1"/>
    <xf numFmtId="0" fontId="36" fillId="3" borderId="0" xfId="0" applyFont="1" applyFill="1"/>
    <xf numFmtId="176" fontId="36" fillId="0" borderId="0" xfId="0" applyNumberFormat="1" applyFont="1"/>
    <xf numFmtId="176" fontId="36" fillId="0" borderId="32" xfId="53" applyNumberFormat="1" applyFont="1" applyFill="1" applyBorder="1" applyProtection="1"/>
    <xf numFmtId="176" fontId="36" fillId="0" borderId="0" xfId="53" applyNumberFormat="1" applyFont="1" applyFill="1" applyBorder="1" applyProtection="1"/>
    <xf numFmtId="10" fontId="36" fillId="0" borderId="0" xfId="0" applyNumberFormat="1" applyFont="1" applyAlignment="1">
      <alignment horizontal="center"/>
    </xf>
    <xf numFmtId="0" fontId="35" fillId="0" borderId="0" xfId="0" applyFont="1" applyAlignment="1">
      <alignment horizontal="left" vertical="top" wrapText="1"/>
    </xf>
    <xf numFmtId="10" fontId="5" fillId="0" borderId="0" xfId="35" applyNumberFormat="1" applyFont="1" applyFill="1" applyBorder="1" applyAlignment="1" applyProtection="1">
      <alignment vertical="center"/>
    </xf>
    <xf numFmtId="178" fontId="35" fillId="0" borderId="35" xfId="0" applyNumberFormat="1" applyFont="1" applyBorder="1"/>
    <xf numFmtId="178" fontId="0" fillId="0" borderId="0" xfId="0" applyNumberFormat="1"/>
    <xf numFmtId="178" fontId="38" fillId="0" borderId="33" xfId="0" applyNumberFormat="1" applyFont="1" applyBorder="1"/>
    <xf numFmtId="0" fontId="5" fillId="0" borderId="32" xfId="0" applyFont="1" applyBorder="1"/>
    <xf numFmtId="178" fontId="5" fillId="0" borderId="33" xfId="0" applyNumberFormat="1" applyFont="1" applyBorder="1"/>
    <xf numFmtId="0" fontId="38" fillId="0" borderId="0" xfId="0" applyFont="1"/>
    <xf numFmtId="0" fontId="38" fillId="0" borderId="32" xfId="0" applyFont="1" applyBorder="1" applyAlignment="1">
      <alignment horizontal="left"/>
    </xf>
    <xf numFmtId="0" fontId="38" fillId="0" borderId="0" xfId="0" applyFont="1" applyAlignment="1">
      <alignment horizontal="left"/>
    </xf>
    <xf numFmtId="0" fontId="40" fillId="0" borderId="0" xfId="0" applyFont="1" applyAlignment="1">
      <alignment wrapText="1"/>
    </xf>
    <xf numFmtId="0" fontId="40" fillId="0" borderId="9" xfId="0" applyFont="1" applyBorder="1" applyAlignment="1">
      <alignment horizontal="left" wrapText="1"/>
    </xf>
    <xf numFmtId="0" fontId="35" fillId="0" borderId="37" xfId="0" applyFont="1" applyBorder="1" applyAlignment="1">
      <alignment horizontal="left" vertical="center" wrapText="1"/>
    </xf>
    <xf numFmtId="0" fontId="5" fillId="0" borderId="0" xfId="0" applyFont="1" applyAlignment="1">
      <alignment horizontal="left" vertical="center"/>
    </xf>
    <xf numFmtId="0" fontId="39" fillId="5" borderId="32" xfId="0" applyFont="1" applyFill="1" applyBorder="1" applyProtection="1">
      <protection locked="0"/>
    </xf>
    <xf numFmtId="3" fontId="35" fillId="5" borderId="0" xfId="0" applyNumberFormat="1" applyFont="1" applyFill="1" applyProtection="1">
      <protection locked="0"/>
    </xf>
    <xf numFmtId="175" fontId="35" fillId="5" borderId="9" xfId="0" applyNumberFormat="1" applyFont="1" applyFill="1" applyBorder="1" applyProtection="1">
      <protection locked="0"/>
    </xf>
    <xf numFmtId="3" fontId="35" fillId="5" borderId="20" xfId="0" applyNumberFormat="1" applyFont="1" applyFill="1" applyBorder="1"/>
    <xf numFmtId="3" fontId="5" fillId="0" borderId="0" xfId="0" applyNumberFormat="1" applyFont="1"/>
    <xf numFmtId="0" fontId="36" fillId="5" borderId="32" xfId="0" applyFont="1" applyFill="1" applyBorder="1" applyProtection="1">
      <protection locked="0"/>
    </xf>
    <xf numFmtId="175" fontId="35" fillId="5" borderId="0" xfId="0" applyNumberFormat="1" applyFont="1" applyFill="1" applyProtection="1">
      <protection locked="0"/>
    </xf>
    <xf numFmtId="3" fontId="35" fillId="0" borderId="0" xfId="0" applyNumberFormat="1" applyFont="1" applyProtection="1">
      <protection locked="0"/>
    </xf>
    <xf numFmtId="175" fontId="35" fillId="0" borderId="0" xfId="0" applyNumberFormat="1" applyFont="1" applyProtection="1">
      <protection locked="0"/>
    </xf>
    <xf numFmtId="3" fontId="35" fillId="0" borderId="33" xfId="0" applyNumberFormat="1" applyFont="1" applyBorder="1"/>
    <xf numFmtId="3" fontId="35" fillId="0" borderId="0" xfId="0" applyNumberFormat="1" applyFont="1"/>
    <xf numFmtId="2" fontId="35" fillId="0" borderId="0" xfId="0" applyNumberFormat="1" applyFont="1"/>
    <xf numFmtId="3" fontId="5" fillId="6" borderId="0" xfId="0" applyNumberFormat="1" applyFont="1" applyFill="1"/>
    <xf numFmtId="0" fontId="0" fillId="0" borderId="32" xfId="0" applyBorder="1"/>
    <xf numFmtId="3" fontId="5" fillId="0" borderId="33" xfId="0" applyNumberFormat="1" applyFont="1" applyBorder="1"/>
    <xf numFmtId="2" fontId="5" fillId="0" borderId="0" xfId="0" applyNumberFormat="1" applyFont="1"/>
    <xf numFmtId="181" fontId="34" fillId="0" borderId="35" xfId="161" applyNumberFormat="1" applyFont="1" applyBorder="1" applyProtection="1"/>
    <xf numFmtId="0" fontId="0" fillId="0" borderId="38" xfId="0" applyBorder="1"/>
    <xf numFmtId="0" fontId="0" fillId="0" borderId="39" xfId="0" applyBorder="1"/>
    <xf numFmtId="0" fontId="0" fillId="0" borderId="26" xfId="0" applyBorder="1"/>
    <xf numFmtId="176" fontId="17" fillId="7" borderId="11" xfId="53" applyNumberFormat="1" applyFont="1" applyFill="1" applyBorder="1" applyAlignment="1" applyProtection="1">
      <alignment vertical="center"/>
      <protection locked="0"/>
    </xf>
    <xf numFmtId="0" fontId="41" fillId="0" borderId="11" xfId="0" applyFont="1" applyBorder="1"/>
    <xf numFmtId="0" fontId="0" fillId="0" borderId="11" xfId="0" applyBorder="1"/>
    <xf numFmtId="9" fontId="6" fillId="0" borderId="11" xfId="0" applyNumberFormat="1" applyFont="1" applyBorder="1"/>
    <xf numFmtId="9" fontId="0" fillId="0" borderId="11" xfId="35" applyFont="1" applyFill="1" applyBorder="1" applyProtection="1"/>
    <xf numFmtId="176" fontId="6" fillId="0" borderId="11" xfId="0" applyNumberFormat="1" applyFont="1" applyBorder="1"/>
    <xf numFmtId="9" fontId="0" fillId="0" borderId="11" xfId="0" applyNumberFormat="1" applyBorder="1"/>
    <xf numFmtId="176" fontId="6" fillId="3" borderId="11" xfId="0" applyNumberFormat="1" applyFont="1" applyFill="1" applyBorder="1"/>
    <xf numFmtId="0" fontId="32" fillId="0" borderId="0" xfId="0" applyFont="1"/>
    <xf numFmtId="182" fontId="32" fillId="8" borderId="40" xfId="0" applyNumberFormat="1" applyFont="1" applyFill="1" applyBorder="1" applyAlignment="1">
      <alignment horizontal="center"/>
    </xf>
    <xf numFmtId="0" fontId="28" fillId="0" borderId="0" xfId="0" applyFont="1"/>
    <xf numFmtId="10" fontId="28" fillId="0" borderId="0" xfId="70" applyNumberFormat="1" applyFont="1"/>
    <xf numFmtId="168" fontId="28" fillId="0" borderId="0" xfId="0" applyNumberFormat="1" applyFont="1"/>
    <xf numFmtId="173" fontId="28" fillId="0" borderId="0" xfId="0" applyNumberFormat="1" applyFont="1"/>
    <xf numFmtId="173" fontId="28" fillId="0" borderId="0" xfId="162" applyFont="1"/>
    <xf numFmtId="0" fontId="32" fillId="8" borderId="41" xfId="0" applyFont="1" applyFill="1" applyBorder="1" applyAlignment="1">
      <alignment horizontal="left" vertical="top" wrapText="1"/>
    </xf>
    <xf numFmtId="0" fontId="42" fillId="8" borderId="38" xfId="0" applyFont="1" applyFill="1" applyBorder="1" applyAlignment="1">
      <alignment horizontal="left" vertical="top" wrapText="1"/>
    </xf>
    <xf numFmtId="168" fontId="42" fillId="8" borderId="46" xfId="0" applyNumberFormat="1" applyFont="1" applyFill="1" applyBorder="1" applyAlignment="1">
      <alignment horizontal="center" vertical="top" wrapText="1"/>
    </xf>
    <xf numFmtId="182" fontId="28" fillId="8" borderId="45" xfId="0" applyNumberFormat="1" applyFont="1" applyFill="1" applyBorder="1"/>
    <xf numFmtId="173" fontId="43" fillId="0" borderId="0" xfId="162" applyFont="1"/>
    <xf numFmtId="168" fontId="43" fillId="0" borderId="46" xfId="0" applyNumberFormat="1" applyFont="1" applyBorder="1"/>
    <xf numFmtId="184" fontId="28" fillId="0" borderId="0" xfId="70" applyNumberFormat="1" applyFont="1" applyAlignment="1">
      <alignment horizontal="left" indent="1"/>
    </xf>
    <xf numFmtId="186" fontId="32" fillId="0" borderId="24" xfId="0" applyNumberFormat="1" applyFont="1" applyBorder="1"/>
    <xf numFmtId="186" fontId="32" fillId="0" borderId="33" xfId="0" applyNumberFormat="1" applyFont="1" applyBorder="1"/>
    <xf numFmtId="173" fontId="28" fillId="0" borderId="0" xfId="162" applyFont="1" applyBorder="1"/>
    <xf numFmtId="9" fontId="28" fillId="0" borderId="0" xfId="70" applyFont="1"/>
    <xf numFmtId="186" fontId="32" fillId="0" borderId="26" xfId="0" applyNumberFormat="1" applyFont="1" applyBorder="1"/>
    <xf numFmtId="0" fontId="42" fillId="0" borderId="47" xfId="0" applyFont="1" applyBorder="1" applyAlignment="1">
      <alignment horizontal="left"/>
    </xf>
    <xf numFmtId="168" fontId="42" fillId="0" borderId="5" xfId="0" applyNumberFormat="1" applyFont="1" applyBorder="1"/>
    <xf numFmtId="168" fontId="42" fillId="0" borderId="48" xfId="0" applyNumberFormat="1" applyFont="1" applyBorder="1"/>
    <xf numFmtId="173" fontId="42" fillId="0" borderId="48" xfId="0" applyNumberFormat="1" applyFont="1" applyBorder="1"/>
    <xf numFmtId="9" fontId="28" fillId="0" borderId="0" xfId="70" applyFont="1" applyBorder="1"/>
    <xf numFmtId="168" fontId="44" fillId="0" borderId="45" xfId="0" applyNumberFormat="1" applyFont="1" applyBorder="1"/>
    <xf numFmtId="173" fontId="44" fillId="0" borderId="33" xfId="0" applyNumberFormat="1" applyFont="1" applyBorder="1"/>
    <xf numFmtId="0" fontId="42" fillId="8" borderId="50" xfId="0" applyFont="1" applyFill="1" applyBorder="1" applyAlignment="1">
      <alignment horizontal="left"/>
    </xf>
    <xf numFmtId="0" fontId="42" fillId="8" borderId="51" xfId="0" applyFont="1" applyFill="1" applyBorder="1" applyAlignment="1">
      <alignment horizontal="left"/>
    </xf>
    <xf numFmtId="0" fontId="42" fillId="8" borderId="52" xfId="0" applyFont="1" applyFill="1" applyBorder="1" applyAlignment="1">
      <alignment horizontal="left"/>
    </xf>
    <xf numFmtId="173" fontId="42" fillId="8" borderId="52" xfId="0" applyNumberFormat="1" applyFont="1" applyFill="1" applyBorder="1"/>
    <xf numFmtId="168" fontId="42" fillId="8" borderId="50" xfId="0" applyNumberFormat="1" applyFont="1" applyFill="1" applyBorder="1"/>
    <xf numFmtId="168" fontId="42" fillId="8" borderId="51" xfId="0" applyNumberFormat="1" applyFont="1" applyFill="1" applyBorder="1"/>
    <xf numFmtId="168" fontId="42" fillId="8" borderId="52" xfId="0" applyNumberFormat="1" applyFont="1" applyFill="1" applyBorder="1"/>
    <xf numFmtId="173" fontId="32" fillId="0" borderId="33" xfId="0" applyNumberFormat="1" applyFont="1" applyBorder="1" applyAlignment="1">
      <alignment horizontal="right"/>
    </xf>
    <xf numFmtId="0" fontId="32" fillId="0" borderId="32" xfId="0" applyFont="1" applyBorder="1" applyAlignment="1">
      <alignment horizontal="left" wrapText="1"/>
    </xf>
    <xf numFmtId="0" fontId="32" fillId="0" borderId="0" xfId="0" applyFont="1" applyAlignment="1">
      <alignment horizontal="left" wrapText="1"/>
    </xf>
    <xf numFmtId="0" fontId="32" fillId="0" borderId="33" xfId="0" applyFont="1" applyBorder="1" applyAlignment="1">
      <alignment horizontal="left" wrapText="1"/>
    </xf>
    <xf numFmtId="184" fontId="45" fillId="0" borderId="0" xfId="70" applyNumberFormat="1" applyFont="1" applyBorder="1" applyAlignment="1">
      <alignment horizontal="left" indent="1"/>
    </xf>
    <xf numFmtId="0" fontId="32" fillId="0" borderId="50" xfId="0" applyFont="1" applyBorder="1" applyAlignment="1">
      <alignment horizontal="left" wrapText="1"/>
    </xf>
    <xf numFmtId="193" fontId="32" fillId="0" borderId="56" xfId="0" applyNumberFormat="1" applyFont="1" applyBorder="1" applyAlignment="1">
      <alignment horizontal="center"/>
    </xf>
    <xf numFmtId="194" fontId="32" fillId="0" borderId="57" xfId="0" applyNumberFormat="1" applyFont="1" applyBorder="1" applyAlignment="1">
      <alignment horizontal="left"/>
    </xf>
    <xf numFmtId="173" fontId="32" fillId="0" borderId="52" xfId="0" applyNumberFormat="1" applyFont="1" applyBorder="1" applyAlignment="1">
      <alignment horizontal="right"/>
    </xf>
    <xf numFmtId="0" fontId="32" fillId="0" borderId="58" xfId="0" applyFont="1" applyBorder="1"/>
    <xf numFmtId="193" fontId="32" fillId="0" borderId="59" xfId="0" applyNumberFormat="1" applyFont="1" applyBorder="1" applyAlignment="1">
      <alignment horizontal="center"/>
    </xf>
    <xf numFmtId="194" fontId="32" fillId="0" borderId="27" xfId="0" applyNumberFormat="1" applyFont="1" applyBorder="1" applyAlignment="1">
      <alignment horizontal="left"/>
    </xf>
    <xf numFmtId="173" fontId="32" fillId="0" borderId="33" xfId="0" applyNumberFormat="1" applyFont="1" applyBorder="1"/>
    <xf numFmtId="173" fontId="32" fillId="0" borderId="24" xfId="0" applyNumberFormat="1" applyFont="1" applyBorder="1" applyAlignment="1">
      <alignment horizontal="right"/>
    </xf>
    <xf numFmtId="173" fontId="27" fillId="0" borderId="0" xfId="0" applyNumberFormat="1" applyFont="1"/>
    <xf numFmtId="173" fontId="27" fillId="0" borderId="0" xfId="162" applyFont="1" applyBorder="1"/>
    <xf numFmtId="0" fontId="27" fillId="0" borderId="0" xfId="0" applyFont="1"/>
    <xf numFmtId="195" fontId="28" fillId="0" borderId="0" xfId="0" applyNumberFormat="1" applyFont="1"/>
    <xf numFmtId="0" fontId="27" fillId="9" borderId="46" xfId="0" applyFont="1" applyFill="1" applyBorder="1"/>
    <xf numFmtId="0" fontId="27" fillId="9" borderId="52" xfId="0" applyFont="1" applyFill="1" applyBorder="1"/>
    <xf numFmtId="0" fontId="32" fillId="0" borderId="44" xfId="0" applyFont="1" applyBorder="1"/>
    <xf numFmtId="173" fontId="32" fillId="0" borderId="23" xfId="0" applyNumberFormat="1" applyFont="1" applyBorder="1" applyAlignment="1">
      <alignment horizontal="right"/>
    </xf>
    <xf numFmtId="173" fontId="32" fillId="0" borderId="44" xfId="0" applyNumberFormat="1" applyFont="1" applyBorder="1" applyAlignment="1">
      <alignment horizontal="right"/>
    </xf>
    <xf numFmtId="44" fontId="28" fillId="0" borderId="0" xfId="0" applyNumberFormat="1" applyFont="1"/>
    <xf numFmtId="173" fontId="32" fillId="0" borderId="25" xfId="0" applyNumberFormat="1" applyFont="1" applyBorder="1" applyAlignment="1">
      <alignment horizontal="right"/>
    </xf>
    <xf numFmtId="0" fontId="42" fillId="0" borderId="28" xfId="0" applyFont="1" applyBorder="1"/>
    <xf numFmtId="168" fontId="42" fillId="0" borderId="23" xfId="0" applyNumberFormat="1" applyFont="1" applyBorder="1" applyAlignment="1">
      <alignment horizontal="right"/>
    </xf>
    <xf numFmtId="0" fontId="32" fillId="0" borderId="38" xfId="0" applyFont="1" applyBorder="1"/>
    <xf numFmtId="168" fontId="32" fillId="0" borderId="25" xfId="0" applyNumberFormat="1" applyFont="1" applyBorder="1"/>
    <xf numFmtId="0" fontId="42" fillId="0" borderId="38" xfId="0" applyFont="1" applyBorder="1"/>
    <xf numFmtId="168" fontId="42" fillId="0" borderId="25" xfId="0" applyNumberFormat="1" applyFont="1" applyBorder="1"/>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32" fillId="0" borderId="28" xfId="0" applyFont="1" applyBorder="1"/>
    <xf numFmtId="173" fontId="32" fillId="0" borderId="23" xfId="162" applyFont="1" applyBorder="1" applyAlignment="1">
      <alignment horizontal="center"/>
    </xf>
    <xf numFmtId="196" fontId="32" fillId="0" borderId="24" xfId="0" applyNumberFormat="1" applyFont="1" applyBorder="1" applyAlignment="1">
      <alignment horizontal="center"/>
    </xf>
    <xf numFmtId="168" fontId="32" fillId="0" borderId="23" xfId="0" applyNumberFormat="1" applyFont="1" applyBorder="1" applyAlignment="1">
      <alignment horizontal="right" vertical="center" wrapText="1"/>
    </xf>
    <xf numFmtId="0" fontId="32" fillId="0" borderId="32" xfId="0" applyFont="1" applyBorder="1"/>
    <xf numFmtId="173" fontId="32" fillId="0" borderId="44" xfId="162" applyFont="1" applyBorder="1" applyAlignment="1">
      <alignment horizontal="center" vertical="center" wrapText="1"/>
    </xf>
    <xf numFmtId="0" fontId="32" fillId="0" borderId="33" xfId="0" applyFont="1" applyBorder="1" applyAlignment="1">
      <alignment horizontal="center"/>
    </xf>
    <xf numFmtId="168" fontId="32" fillId="0" borderId="44" xfId="0" applyNumberFormat="1" applyFont="1" applyBorder="1" applyAlignment="1">
      <alignment horizontal="right" vertical="center" wrapText="1"/>
    </xf>
    <xf numFmtId="173" fontId="32" fillId="0" borderId="25" xfId="162" applyFont="1" applyBorder="1" applyAlignment="1">
      <alignment horizontal="center" vertical="center" wrapText="1"/>
    </xf>
    <xf numFmtId="0" fontId="32" fillId="0" borderId="0" xfId="0" applyFont="1" applyAlignment="1">
      <alignment horizontal="center"/>
    </xf>
    <xf numFmtId="0" fontId="42" fillId="0" borderId="50" xfId="0" applyFont="1" applyBorder="1"/>
    <xf numFmtId="0" fontId="42" fillId="0" borderId="51" xfId="0" applyFont="1" applyBorder="1"/>
    <xf numFmtId="168" fontId="42" fillId="0" borderId="46" xfId="0" applyNumberFormat="1" applyFont="1" applyBorder="1" applyAlignment="1">
      <alignment horizontal="right" vertical="center" wrapText="1"/>
    </xf>
    <xf numFmtId="0" fontId="32" fillId="0" borderId="29" xfId="0" applyFont="1" applyBorder="1"/>
    <xf numFmtId="0" fontId="32" fillId="0" borderId="24" xfId="0" applyFont="1" applyBorder="1"/>
    <xf numFmtId="168" fontId="42" fillId="0" borderId="23" xfId="0" applyNumberFormat="1" applyFont="1" applyBorder="1" applyAlignment="1">
      <alignment horizontal="right" vertical="center" wrapText="1"/>
    </xf>
    <xf numFmtId="0" fontId="32" fillId="0" borderId="39" xfId="0" applyFont="1" applyBorder="1"/>
    <xf numFmtId="0" fontId="32" fillId="0" borderId="26" xfId="0" applyFont="1" applyBorder="1"/>
    <xf numFmtId="0" fontId="32" fillId="0" borderId="51" xfId="0" applyFont="1" applyBorder="1"/>
    <xf numFmtId="168" fontId="42" fillId="0" borderId="46" xfId="0" applyNumberFormat="1" applyFont="1" applyBorder="1"/>
    <xf numFmtId="173" fontId="30" fillId="0" borderId="23" xfId="162" applyFont="1" applyBorder="1"/>
    <xf numFmtId="197" fontId="30" fillId="0" borderId="23" xfId="0" applyNumberFormat="1" applyFont="1" applyBorder="1" applyAlignment="1">
      <alignment horizontal="center"/>
    </xf>
    <xf numFmtId="196" fontId="32" fillId="0" borderId="23" xfId="0" applyNumberFormat="1" applyFont="1" applyBorder="1" applyAlignment="1">
      <alignment horizontal="center"/>
    </xf>
    <xf numFmtId="197" fontId="30" fillId="0" borderId="23" xfId="0" applyNumberFormat="1" applyFont="1" applyBorder="1"/>
    <xf numFmtId="168" fontId="32" fillId="0" borderId="44" xfId="0" applyNumberFormat="1" applyFont="1" applyBorder="1"/>
    <xf numFmtId="173" fontId="30" fillId="0" borderId="25" xfId="162" applyFont="1" applyBorder="1"/>
    <xf numFmtId="197" fontId="30" fillId="0" borderId="25" xfId="0" applyNumberFormat="1" applyFont="1" applyBorder="1" applyAlignment="1">
      <alignment horizontal="center"/>
    </xf>
    <xf numFmtId="2" fontId="30" fillId="0" borderId="25" xfId="0" applyNumberFormat="1" applyFont="1" applyBorder="1" applyAlignment="1">
      <alignment horizontal="center"/>
    </xf>
    <xf numFmtId="197" fontId="30" fillId="0" borderId="25" xfId="0" applyNumberFormat="1" applyFont="1" applyBorder="1"/>
    <xf numFmtId="168" fontId="32" fillId="0" borderId="23" xfId="0" applyNumberFormat="1" applyFont="1" applyBorder="1"/>
    <xf numFmtId="173" fontId="30" fillId="0" borderId="50" xfId="162" applyFont="1" applyBorder="1"/>
    <xf numFmtId="0" fontId="30" fillId="0" borderId="51" xfId="0" applyFont="1" applyBorder="1"/>
    <xf numFmtId="197" fontId="30" fillId="0" borderId="46" xfId="0" applyNumberFormat="1" applyFont="1" applyBorder="1"/>
    <xf numFmtId="0" fontId="42" fillId="8" borderId="50" xfId="0" applyFont="1" applyFill="1" applyBorder="1"/>
    <xf numFmtId="168" fontId="42" fillId="8" borderId="46" xfId="0" applyNumberFormat="1" applyFont="1" applyFill="1" applyBorder="1"/>
    <xf numFmtId="0" fontId="42" fillId="0" borderId="32" xfId="0" applyFont="1" applyBorder="1"/>
    <xf numFmtId="168" fontId="42" fillId="0" borderId="44" xfId="0" applyNumberFormat="1" applyFont="1" applyBorder="1"/>
    <xf numFmtId="0" fontId="27" fillId="4" borderId="44" xfId="0" applyFont="1" applyFill="1" applyBorder="1" applyAlignment="1">
      <alignment horizontal="center" vertical="center" wrapText="1"/>
    </xf>
    <xf numFmtId="0" fontId="32" fillId="0" borderId="23" xfId="0" applyFont="1" applyBorder="1"/>
    <xf numFmtId="9" fontId="32" fillId="0" borderId="28" xfId="0" applyNumberFormat="1" applyFont="1" applyBorder="1" applyAlignment="1">
      <alignment horizontal="center"/>
    </xf>
    <xf numFmtId="9" fontId="32" fillId="0" borderId="32" xfId="0" applyNumberFormat="1" applyFont="1" applyBorder="1" applyAlignment="1">
      <alignment horizontal="center"/>
    </xf>
    <xf numFmtId="0" fontId="32" fillId="0" borderId="25" xfId="0" applyFont="1" applyBorder="1"/>
    <xf numFmtId="9" fontId="32" fillId="0" borderId="38" xfId="0" applyNumberFormat="1" applyFont="1" applyBorder="1" applyAlignment="1">
      <alignment horizontal="center"/>
    </xf>
    <xf numFmtId="168" fontId="32" fillId="0" borderId="25" xfId="0" applyNumberFormat="1" applyFont="1" applyBorder="1" applyAlignment="1">
      <alignment horizontal="right" vertical="center" wrapText="1"/>
    </xf>
    <xf numFmtId="0" fontId="42" fillId="0" borderId="50" xfId="0" applyFont="1" applyBorder="1" applyAlignment="1">
      <alignment horizontal="justify" vertical="center" wrapText="1"/>
    </xf>
    <xf numFmtId="0" fontId="42" fillId="0" borderId="52" xfId="0" applyFont="1" applyBorder="1"/>
    <xf numFmtId="168" fontId="27" fillId="0" borderId="63" xfId="0" applyNumberFormat="1" applyFont="1" applyBorder="1" applyAlignment="1">
      <alignment horizontal="right"/>
    </xf>
    <xf numFmtId="0" fontId="28" fillId="0" borderId="0" xfId="0" applyFont="1" applyAlignment="1">
      <alignment horizontal="right"/>
    </xf>
    <xf numFmtId="173" fontId="28" fillId="0" borderId="0" xfId="162" applyFont="1" applyAlignment="1">
      <alignment horizontal="right"/>
    </xf>
    <xf numFmtId="0" fontId="32" fillId="0" borderId="61" xfId="0" applyFont="1" applyBorder="1"/>
    <xf numFmtId="173" fontId="32" fillId="0" borderId="43" xfId="162" applyFont="1" applyBorder="1" applyAlignment="1">
      <alignment horizontal="right"/>
    </xf>
    <xf numFmtId="43" fontId="28" fillId="0" borderId="0" xfId="73" applyFont="1"/>
    <xf numFmtId="0" fontId="32" fillId="0" borderId="64" xfId="0" applyFont="1" applyBorder="1"/>
    <xf numFmtId="173" fontId="32" fillId="0" borderId="19" xfId="162" applyFont="1" applyBorder="1" applyAlignment="1">
      <alignment horizontal="right"/>
    </xf>
    <xf numFmtId="0" fontId="32" fillId="0" borderId="62" xfId="0" applyFont="1" applyBorder="1"/>
    <xf numFmtId="173" fontId="32" fillId="0" borderId="45" xfId="162" applyFont="1" applyBorder="1" applyAlignment="1">
      <alignment horizontal="right"/>
    </xf>
    <xf numFmtId="0" fontId="32" fillId="0" borderId="60" xfId="0" applyFont="1" applyBorder="1"/>
    <xf numFmtId="173" fontId="32" fillId="0" borderId="61" xfId="162" applyFont="1" applyBorder="1" applyAlignment="1">
      <alignment horizontal="right"/>
    </xf>
    <xf numFmtId="0" fontId="32" fillId="0" borderId="65" xfId="0" applyFont="1" applyBorder="1"/>
    <xf numFmtId="173" fontId="32" fillId="0" borderId="64" xfId="162" applyFont="1" applyBorder="1" applyAlignment="1">
      <alignment horizontal="right"/>
    </xf>
    <xf numFmtId="0" fontId="32" fillId="0" borderId="49" xfId="0" applyFont="1" applyBorder="1"/>
    <xf numFmtId="173" fontId="32" fillId="0" borderId="62" xfId="162" applyFont="1" applyBorder="1" applyAlignment="1">
      <alignment horizontal="right"/>
    </xf>
    <xf numFmtId="0" fontId="42" fillId="10" borderId="46" xfId="0" applyFont="1" applyFill="1" applyBorder="1"/>
    <xf numFmtId="0" fontId="42" fillId="10" borderId="52" xfId="0" applyFont="1" applyFill="1" applyBorder="1" applyAlignment="1">
      <alignment wrapText="1"/>
    </xf>
    <xf numFmtId="0" fontId="42" fillId="10" borderId="52" xfId="0" applyFont="1" applyFill="1" applyBorder="1"/>
    <xf numFmtId="0" fontId="42" fillId="9" borderId="52" xfId="0" applyFont="1" applyFill="1" applyBorder="1" applyAlignment="1">
      <alignment wrapText="1"/>
    </xf>
    <xf numFmtId="0" fontId="28" fillId="0" borderId="0" xfId="0" applyFont="1" applyAlignment="1">
      <alignment wrapText="1"/>
    </xf>
    <xf numFmtId="168" fontId="42" fillId="0" borderId="51" xfId="0" applyNumberFormat="1" applyFont="1" applyBorder="1" applyAlignment="1">
      <alignment horizontal="right"/>
    </xf>
    <xf numFmtId="173" fontId="32" fillId="0" borderId="46" xfId="0" applyNumberFormat="1" applyFont="1" applyBorder="1" applyAlignment="1">
      <alignment horizontal="right"/>
    </xf>
    <xf numFmtId="168" fontId="42" fillId="0" borderId="46" xfId="0" applyNumberFormat="1" applyFont="1" applyBorder="1" applyAlignment="1">
      <alignment horizontal="right"/>
    </xf>
    <xf numFmtId="168" fontId="42" fillId="0" borderId="0" xfId="0" applyNumberFormat="1" applyFont="1" applyAlignment="1">
      <alignment horizontal="right"/>
    </xf>
    <xf numFmtId="168" fontId="42" fillId="0" borderId="52" xfId="0" applyNumberFormat="1" applyFont="1" applyBorder="1" applyAlignment="1">
      <alignment horizontal="right"/>
    </xf>
    <xf numFmtId="173" fontId="32" fillId="0" borderId="0" xfId="0" applyNumberFormat="1" applyFont="1" applyAlignment="1">
      <alignment horizontal="right"/>
    </xf>
    <xf numFmtId="0" fontId="42" fillId="10" borderId="50" xfId="0" applyFont="1" applyFill="1" applyBorder="1"/>
    <xf numFmtId="0" fontId="42" fillId="10" borderId="51" xfId="0" applyFont="1" applyFill="1" applyBorder="1"/>
    <xf numFmtId="0" fontId="42" fillId="10" borderId="46" xfId="0" applyFont="1" applyFill="1" applyBorder="1" applyAlignment="1">
      <alignment vertical="top"/>
    </xf>
    <xf numFmtId="0" fontId="42" fillId="10" borderId="52" xfId="0" applyFont="1" applyFill="1" applyBorder="1" applyAlignment="1">
      <alignment vertical="top" wrapText="1"/>
    </xf>
    <xf numFmtId="168" fontId="27" fillId="8" borderId="46" xfId="0" applyNumberFormat="1" applyFont="1" applyFill="1" applyBorder="1"/>
    <xf numFmtId="44" fontId="27" fillId="8" borderId="46" xfId="70" applyNumberFormat="1" applyFont="1" applyFill="1" applyBorder="1" applyAlignment="1">
      <alignment horizontal="left" vertical="center" wrapText="1" indent="1"/>
    </xf>
    <xf numFmtId="184" fontId="27" fillId="0" borderId="0" xfId="70" applyNumberFormat="1" applyFont="1" applyFill="1" applyBorder="1" applyAlignment="1">
      <alignment horizontal="left" vertical="center" wrapText="1" indent="1"/>
    </xf>
    <xf numFmtId="0" fontId="28" fillId="0" borderId="32" xfId="0" applyFont="1" applyBorder="1"/>
    <xf numFmtId="44" fontId="28" fillId="0" borderId="23" xfId="0" applyNumberFormat="1" applyFont="1" applyBorder="1"/>
    <xf numFmtId="174" fontId="28" fillId="0" borderId="0" xfId="0" applyNumberFormat="1" applyFont="1"/>
    <xf numFmtId="44" fontId="28" fillId="0" borderId="32" xfId="163" applyFont="1" applyBorder="1" applyAlignment="1">
      <alignment horizontal="left"/>
    </xf>
    <xf numFmtId="44" fontId="28" fillId="0" borderId="44" xfId="0" applyNumberFormat="1" applyFont="1" applyBorder="1"/>
    <xf numFmtId="44" fontId="28" fillId="0" borderId="50" xfId="163" applyFont="1" applyBorder="1" applyAlignment="1">
      <alignment horizontal="left"/>
    </xf>
    <xf numFmtId="44" fontId="28" fillId="0" borderId="46" xfId="0" applyNumberFormat="1" applyFont="1" applyBorder="1"/>
    <xf numFmtId="44" fontId="27" fillId="8" borderId="38" xfId="163" applyFont="1" applyFill="1" applyBorder="1"/>
    <xf numFmtId="44" fontId="27" fillId="8" borderId="25" xfId="0" applyNumberFormat="1" applyFont="1" applyFill="1" applyBorder="1"/>
    <xf numFmtId="174" fontId="31" fillId="0" borderId="0" xfId="0" applyNumberFormat="1" applyFont="1"/>
    <xf numFmtId="174" fontId="27" fillId="0" borderId="0" xfId="0" applyNumberFormat="1" applyFont="1"/>
    <xf numFmtId="10" fontId="0" fillId="0" borderId="0" xfId="70" applyNumberFormat="1" applyFont="1"/>
    <xf numFmtId="0" fontId="0" fillId="0" borderId="0" xfId="0" applyAlignment="1">
      <alignment wrapText="1"/>
    </xf>
    <xf numFmtId="0" fontId="33" fillId="0" borderId="11" xfId="0" applyFont="1" applyBorder="1" applyAlignment="1">
      <alignment vertical="center"/>
    </xf>
    <xf numFmtId="0" fontId="37" fillId="0" borderId="11" xfId="0" applyFont="1" applyBorder="1"/>
    <xf numFmtId="0" fontId="37" fillId="0" borderId="17" xfId="0" applyFont="1" applyBorder="1" applyAlignment="1">
      <alignment horizontal="right"/>
    </xf>
    <xf numFmtId="0" fontId="0" fillId="0" borderId="6" xfId="0" applyBorder="1"/>
    <xf numFmtId="0" fontId="33" fillId="0" borderId="11" xfId="0" applyFont="1" applyBorder="1"/>
    <xf numFmtId="14" fontId="37" fillId="0" borderId="17" xfId="0" applyNumberFormat="1" applyFont="1" applyBorder="1" applyAlignment="1">
      <alignment horizontal="right"/>
    </xf>
    <xf numFmtId="0" fontId="37" fillId="0" borderId="17" xfId="0" applyFont="1" applyBorder="1"/>
    <xf numFmtId="9" fontId="0" fillId="0" borderId="0" xfId="35" applyFont="1"/>
    <xf numFmtId="173" fontId="0" fillId="0" borderId="0" xfId="162" applyFont="1"/>
    <xf numFmtId="0" fontId="5" fillId="0" borderId="0" xfId="0" applyFont="1" applyAlignment="1">
      <alignment horizontal="center"/>
    </xf>
    <xf numFmtId="173" fontId="0" fillId="0" borderId="0" xfId="162" applyFont="1" applyBorder="1"/>
    <xf numFmtId="44" fontId="0" fillId="0" borderId="0" xfId="35" applyNumberFormat="1" applyFont="1" applyBorder="1"/>
    <xf numFmtId="197" fontId="0" fillId="0" borderId="0" xfId="162" applyNumberFormat="1" applyFont="1"/>
    <xf numFmtId="174" fontId="0" fillId="0" borderId="0" xfId="0" applyNumberFormat="1" applyAlignment="1">
      <alignment horizontal="center" vertical="center" wrapText="1"/>
    </xf>
    <xf numFmtId="9" fontId="0" fillId="0" borderId="0" xfId="35" applyFont="1" applyBorder="1"/>
    <xf numFmtId="0" fontId="5" fillId="8" borderId="11" xfId="0" applyFont="1" applyFill="1" applyBorder="1"/>
    <xf numFmtId="0" fontId="0" fillId="8" borderId="11" xfId="0" applyFill="1" applyBorder="1"/>
    <xf numFmtId="0" fontId="0" fillId="8" borderId="17" xfId="0" applyFill="1" applyBorder="1" applyAlignment="1">
      <alignment horizontal="center"/>
    </xf>
    <xf numFmtId="0" fontId="0" fillId="0" borderId="0" xfId="0" applyAlignment="1">
      <alignment horizontal="center" wrapText="1"/>
    </xf>
    <xf numFmtId="0" fontId="0" fillId="8" borderId="11" xfId="0"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xf numFmtId="173" fontId="0" fillId="0" borderId="11" xfId="162" applyFont="1" applyBorder="1"/>
    <xf numFmtId="9" fontId="0" fillId="0" borderId="17" xfId="35" applyFont="1" applyBorder="1" applyAlignment="1">
      <alignment horizontal="center"/>
    </xf>
    <xf numFmtId="0" fontId="0" fillId="0" borderId="11" xfId="0" applyBorder="1" applyAlignment="1">
      <alignment horizontal="center"/>
    </xf>
    <xf numFmtId="8" fontId="0" fillId="0" borderId="11" xfId="0" applyNumberFormat="1" applyBorder="1"/>
    <xf numFmtId="8" fontId="5" fillId="0" borderId="11" xfId="0" applyNumberFormat="1" applyFont="1" applyBorder="1"/>
    <xf numFmtId="9" fontId="0" fillId="0" borderId="0" xfId="35" applyFont="1" applyAlignment="1">
      <alignment horizontal="center"/>
    </xf>
    <xf numFmtId="0" fontId="48" fillId="0" borderId="11" xfId="0" applyFont="1" applyBorder="1"/>
    <xf numFmtId="173" fontId="5" fillId="0" borderId="11" xfId="162" applyFont="1" applyBorder="1"/>
    <xf numFmtId="9" fontId="5" fillId="0" borderId="17" xfId="35" applyFont="1" applyBorder="1" applyAlignment="1">
      <alignment horizontal="center"/>
    </xf>
    <xf numFmtId="0" fontId="5" fillId="0" borderId="11" xfId="0" applyFont="1" applyBorder="1" applyAlignment="1">
      <alignment horizontal="center"/>
    </xf>
    <xf numFmtId="44" fontId="5" fillId="0" borderId="0" xfId="0" applyNumberFormat="1" applyFont="1"/>
    <xf numFmtId="9" fontId="5" fillId="0" borderId="0" xfId="35" applyFont="1" applyAlignment="1">
      <alignment horizontal="center"/>
    </xf>
    <xf numFmtId="44" fontId="5" fillId="0" borderId="11" xfId="0" applyNumberFormat="1" applyFont="1" applyBorder="1"/>
    <xf numFmtId="0" fontId="5" fillId="0" borderId="11" xfId="0" applyFont="1" applyBorder="1"/>
    <xf numFmtId="9" fontId="49" fillId="0" borderId="17" xfId="35" applyFont="1" applyBorder="1" applyAlignment="1"/>
    <xf numFmtId="9" fontId="35" fillId="0" borderId="18" xfId="35" applyFont="1" applyBorder="1" applyAlignment="1"/>
    <xf numFmtId="9" fontId="35" fillId="0" borderId="18" xfId="35" applyFont="1" applyBorder="1" applyAlignment="1">
      <alignment horizontal="center"/>
    </xf>
    <xf numFmtId="9" fontId="5" fillId="0" borderId="17" xfId="0" applyNumberFormat="1" applyFont="1" applyBorder="1" applyAlignment="1">
      <alignment horizontal="center"/>
    </xf>
    <xf numFmtId="173" fontId="5" fillId="0" borderId="1" xfId="162" applyFont="1" applyBorder="1"/>
    <xf numFmtId="0" fontId="0" fillId="0" borderId="5" xfId="0" applyBorder="1"/>
    <xf numFmtId="9" fontId="5" fillId="0" borderId="17" xfId="35" applyFont="1" applyBorder="1"/>
    <xf numFmtId="9" fontId="5" fillId="0" borderId="11" xfId="35" applyFont="1" applyBorder="1"/>
    <xf numFmtId="8" fontId="48" fillId="0" borderId="11" xfId="0" applyNumberFormat="1" applyFont="1" applyBorder="1"/>
    <xf numFmtId="9" fontId="0" fillId="0" borderId="11" xfId="35" applyFont="1" applyBorder="1"/>
    <xf numFmtId="8" fontId="0" fillId="0" borderId="0" xfId="0" applyNumberFormat="1"/>
    <xf numFmtId="0" fontId="0" fillId="0" borderId="4" xfId="0" applyBorder="1" applyAlignment="1">
      <alignment horizontal="center"/>
    </xf>
    <xf numFmtId="44" fontId="0" fillId="0" borderId="4" xfId="0" applyNumberFormat="1" applyBorder="1"/>
    <xf numFmtId="0" fontId="0" fillId="0" borderId="4" xfId="0" applyBorder="1"/>
    <xf numFmtId="9" fontId="35" fillId="0" borderId="11" xfId="35" applyFont="1" applyBorder="1" applyAlignment="1"/>
    <xf numFmtId="0" fontId="5" fillId="0" borderId="1" xfId="14" applyFont="1" applyBorder="1"/>
    <xf numFmtId="0" fontId="5" fillId="0" borderId="3" xfId="14" applyFont="1" applyBorder="1"/>
    <xf numFmtId="0" fontId="5" fillId="0" borderId="4" xfId="14" applyFont="1" applyBorder="1"/>
    <xf numFmtId="43" fontId="5" fillId="0" borderId="4" xfId="1" applyFont="1" applyBorder="1" applyAlignment="1">
      <alignment horizontal="center"/>
    </xf>
    <xf numFmtId="0" fontId="6" fillId="0" borderId="1" xfId="14" applyBorder="1"/>
    <xf numFmtId="0" fontId="6" fillId="0" borderId="1" xfId="14" applyBorder="1" applyAlignment="1">
      <alignment horizontal="center"/>
    </xf>
    <xf numFmtId="3" fontId="6" fillId="0" borderId="3" xfId="2" applyFont="1" applyBorder="1" applyAlignment="1">
      <alignment horizontal="right"/>
    </xf>
    <xf numFmtId="0" fontId="7" fillId="0" borderId="0" xfId="14" applyFont="1" applyAlignment="1">
      <alignment horizontal="left"/>
    </xf>
    <xf numFmtId="174" fontId="6" fillId="0" borderId="3" xfId="14" applyNumberFormat="1" applyBorder="1"/>
    <xf numFmtId="174" fontId="6" fillId="0" borderId="3" xfId="1" applyNumberFormat="1" applyFont="1" applyFill="1" applyBorder="1" applyAlignment="1">
      <alignment horizontal="right"/>
    </xf>
    <xf numFmtId="174" fontId="6" fillId="0" borderId="3" xfId="1" applyNumberFormat="1" applyFont="1" applyBorder="1" applyAlignment="1">
      <alignment horizontal="right"/>
    </xf>
    <xf numFmtId="174" fontId="6" fillId="0" borderId="3" xfId="1" applyNumberFormat="1" applyFont="1" applyBorder="1" applyAlignment="1">
      <alignment horizontal="right" vertical="center"/>
    </xf>
    <xf numFmtId="174" fontId="0" fillId="0" borderId="3" xfId="0" applyNumberFormat="1" applyBorder="1"/>
    <xf numFmtId="174" fontId="0" fillId="0" borderId="3" xfId="2" applyNumberFormat="1" applyFont="1" applyBorder="1" applyAlignment="1" applyProtection="1">
      <alignment horizontal="right"/>
      <protection locked="0"/>
    </xf>
    <xf numFmtId="4" fontId="6" fillId="0" borderId="2" xfId="12" applyNumberFormat="1" applyBorder="1" applyAlignment="1">
      <alignment readingOrder="2"/>
    </xf>
    <xf numFmtId="0" fontId="6" fillId="0" borderId="2" xfId="12" applyBorder="1"/>
    <xf numFmtId="43" fontId="6" fillId="0" borderId="0" xfId="12" applyNumberFormat="1"/>
    <xf numFmtId="174" fontId="6" fillId="0" borderId="0" xfId="12" applyNumberFormat="1"/>
    <xf numFmtId="9" fontId="28" fillId="0" borderId="0" xfId="5" applyFont="1"/>
    <xf numFmtId="174" fontId="6" fillId="0" borderId="0" xfId="14" applyNumberFormat="1"/>
    <xf numFmtId="174" fontId="6" fillId="0" borderId="3" xfId="52" applyNumberFormat="1" applyFont="1" applyBorder="1" applyAlignment="1">
      <alignment horizontal="right"/>
    </xf>
    <xf numFmtId="174" fontId="6" fillId="0" borderId="3" xfId="52" applyNumberFormat="1" applyFont="1" applyFill="1" applyBorder="1" applyAlignment="1">
      <alignment horizontal="right"/>
    </xf>
    <xf numFmtId="174" fontId="6" fillId="0" borderId="1" xfId="2" applyNumberFormat="1" applyFont="1" applyFill="1" applyBorder="1" applyAlignment="1" applyProtection="1">
      <alignment horizontal="right"/>
      <protection locked="0"/>
    </xf>
    <xf numFmtId="174" fontId="6" fillId="0" borderId="3" xfId="2" applyNumberFormat="1" applyFont="1" applyFill="1" applyBorder="1" applyAlignment="1" applyProtection="1">
      <alignment horizontal="right"/>
      <protection locked="0"/>
    </xf>
    <xf numFmtId="174" fontId="6" fillId="0" borderId="4" xfId="2" applyNumberFormat="1" applyFont="1" applyFill="1" applyBorder="1"/>
    <xf numFmtId="166" fontId="6" fillId="0" borderId="1" xfId="2" applyNumberFormat="1" applyFont="1" applyBorder="1" applyAlignment="1">
      <alignment horizontal="right"/>
    </xf>
    <xf numFmtId="43" fontId="6" fillId="0" borderId="1" xfId="52" applyFont="1" applyBorder="1" applyAlignment="1">
      <alignment horizontal="right"/>
    </xf>
    <xf numFmtId="174" fontId="6" fillId="0" borderId="1" xfId="2" applyNumberFormat="1" applyFont="1" applyBorder="1" applyAlignment="1">
      <alignment vertical="top"/>
    </xf>
    <xf numFmtId="174" fontId="6" fillId="0" borderId="0" xfId="2" applyNumberFormat="1" applyFont="1" applyBorder="1" applyAlignment="1">
      <alignment vertical="top"/>
    </xf>
    <xf numFmtId="174" fontId="6" fillId="0" borderId="1" xfId="2" applyNumberFormat="1" applyFont="1" applyBorder="1" applyAlignment="1" applyProtection="1">
      <alignment horizontal="right" vertical="top"/>
      <protection locked="0"/>
    </xf>
    <xf numFmtId="174" fontId="6" fillId="0" borderId="3" xfId="2" applyNumberFormat="1" applyFont="1" applyFill="1" applyBorder="1" applyAlignment="1" applyProtection="1">
      <alignment horizontal="right" vertical="top"/>
      <protection locked="0"/>
    </xf>
    <xf numFmtId="174" fontId="6" fillId="0" borderId="4" xfId="14" applyNumberFormat="1" applyBorder="1" applyAlignment="1">
      <alignment vertical="top"/>
    </xf>
    <xf numFmtId="0" fontId="5" fillId="0" borderId="3" xfId="158" quotePrefix="1" applyFont="1" applyBorder="1" applyAlignment="1">
      <alignment horizontal="left"/>
    </xf>
    <xf numFmtId="0" fontId="5" fillId="0" borderId="0" xfId="158" applyFont="1" applyAlignment="1">
      <alignment vertical="top"/>
    </xf>
    <xf numFmtId="7" fontId="6" fillId="0" borderId="3" xfId="13" quotePrefix="1" applyNumberFormat="1" applyFont="1" applyFill="1" applyBorder="1" applyAlignment="1" applyProtection="1">
      <alignment horizontal="right"/>
      <protection locked="0"/>
    </xf>
    <xf numFmtId="174" fontId="6" fillId="0" borderId="3" xfId="13" quotePrefix="1" applyNumberFormat="1" applyFont="1" applyFill="1" applyBorder="1" applyAlignment="1" applyProtection="1">
      <alignment horizontal="right"/>
      <protection locked="0"/>
    </xf>
    <xf numFmtId="174" fontId="6" fillId="0" borderId="3" xfId="170" quotePrefix="1" applyNumberFormat="1" applyFont="1" applyFill="1" applyBorder="1" applyAlignment="1" applyProtection="1">
      <alignment horizontal="right"/>
      <protection locked="0"/>
    </xf>
    <xf numFmtId="10" fontId="6" fillId="0" borderId="3" xfId="13" quotePrefix="1" applyNumberFormat="1" applyFont="1" applyFill="1" applyBorder="1" applyAlignment="1" applyProtection="1">
      <alignment horizontal="right"/>
      <protection locked="0"/>
    </xf>
    <xf numFmtId="174" fontId="6" fillId="0" borderId="3" xfId="2" applyNumberFormat="1" applyBorder="1"/>
    <xf numFmtId="166" fontId="6" fillId="0" borderId="0" xfId="131" applyNumberFormat="1" applyFont="1" applyFill="1" applyAlignment="1"/>
    <xf numFmtId="43" fontId="6" fillId="0" borderId="0" xfId="131" applyFont="1" applyFill="1" applyAlignment="1">
      <alignment horizontal="right"/>
    </xf>
    <xf numFmtId="0" fontId="6" fillId="0" borderId="0" xfId="171" applyAlignment="1">
      <alignment horizontal="left"/>
    </xf>
    <xf numFmtId="0" fontId="6" fillId="0" borderId="0" xfId="171" applyAlignment="1">
      <alignment horizontal="center"/>
    </xf>
    <xf numFmtId="4" fontId="6" fillId="0" borderId="0" xfId="13" applyNumberFormat="1" applyFont="1" applyFill="1"/>
    <xf numFmtId="0" fontId="5" fillId="0" borderId="1" xfId="171" applyFont="1" applyBorder="1" applyAlignment="1">
      <alignment horizontal="left"/>
    </xf>
    <xf numFmtId="0" fontId="5" fillId="0" borderId="2" xfId="171" applyFont="1" applyBorder="1" applyAlignment="1">
      <alignment horizontal="left"/>
    </xf>
    <xf numFmtId="0" fontId="5" fillId="0" borderId="1" xfId="171" applyFont="1" applyBorder="1" applyAlignment="1">
      <alignment horizontal="center"/>
    </xf>
    <xf numFmtId="166" fontId="5" fillId="0" borderId="1" xfId="131" applyNumberFormat="1" applyFont="1" applyFill="1" applyBorder="1" applyAlignment="1"/>
    <xf numFmtId="43" fontId="5" fillId="0" borderId="1" xfId="131" applyFont="1" applyFill="1" applyBorder="1" applyAlignment="1">
      <alignment horizontal="right"/>
    </xf>
    <xf numFmtId="4" fontId="5" fillId="0" borderId="1" xfId="13" applyNumberFormat="1" applyFont="1" applyFill="1" applyBorder="1" applyAlignment="1">
      <alignment horizontal="centerContinuous"/>
    </xf>
    <xf numFmtId="0" fontId="5" fillId="0" borderId="3" xfId="171" applyFont="1" applyBorder="1" applyAlignment="1">
      <alignment horizontal="left"/>
    </xf>
    <xf numFmtId="0" fontId="5" fillId="0" borderId="0" xfId="171" applyFont="1" applyAlignment="1">
      <alignment horizontal="left"/>
    </xf>
    <xf numFmtId="0" fontId="5" fillId="0" borderId="3" xfId="171" applyFont="1" applyBorder="1" applyAlignment="1">
      <alignment horizontal="center"/>
    </xf>
    <xf numFmtId="166" fontId="5" fillId="0" borderId="3" xfId="131" applyNumberFormat="1" applyFont="1" applyFill="1" applyBorder="1" applyAlignment="1">
      <alignment horizontal="center"/>
    </xf>
    <xf numFmtId="43" fontId="5" fillId="0" borderId="3" xfId="131" applyFont="1" applyFill="1" applyBorder="1" applyAlignment="1">
      <alignment horizontal="center"/>
    </xf>
    <xf numFmtId="4" fontId="5" fillId="0" borderId="3" xfId="13" applyNumberFormat="1" applyFont="1" applyFill="1" applyBorder="1" applyAlignment="1">
      <alignment horizontal="centerContinuous"/>
    </xf>
    <xf numFmtId="0" fontId="5" fillId="0" borderId="4" xfId="171" applyFont="1" applyBorder="1" applyAlignment="1">
      <alignment horizontal="left"/>
    </xf>
    <xf numFmtId="0" fontId="5" fillId="0" borderId="5" xfId="171" applyFont="1" applyBorder="1" applyAlignment="1">
      <alignment horizontal="left"/>
    </xf>
    <xf numFmtId="0" fontId="5" fillId="0" borderId="4" xfId="171" applyFont="1" applyBorder="1" applyAlignment="1">
      <alignment horizontal="center"/>
    </xf>
    <xf numFmtId="166" fontId="5" fillId="0" borderId="4" xfId="131" applyNumberFormat="1" applyFont="1" applyFill="1" applyBorder="1" applyAlignment="1">
      <alignment horizontal="center"/>
    </xf>
    <xf numFmtId="43" fontId="5" fillId="0" borderId="4" xfId="131" applyFont="1" applyFill="1" applyBorder="1" applyAlignment="1">
      <alignment horizontal="right"/>
    </xf>
    <xf numFmtId="4" fontId="5" fillId="0" borderId="4" xfId="13" applyNumberFormat="1" applyFont="1" applyFill="1" applyBorder="1"/>
    <xf numFmtId="0" fontId="6" fillId="0" borderId="1" xfId="171" applyBorder="1" applyAlignment="1">
      <alignment horizontal="left"/>
    </xf>
    <xf numFmtId="0" fontId="6" fillId="0" borderId="2" xfId="171" applyBorder="1" applyAlignment="1">
      <alignment horizontal="left"/>
    </xf>
    <xf numFmtId="0" fontId="6" fillId="0" borderId="1" xfId="171" applyBorder="1" applyAlignment="1">
      <alignment horizontal="center"/>
    </xf>
    <xf numFmtId="166" fontId="6" fillId="0" borderId="1" xfId="131" applyNumberFormat="1" applyFont="1" applyFill="1" applyBorder="1" applyAlignment="1"/>
    <xf numFmtId="43" fontId="6" fillId="0" borderId="1" xfId="131" applyFont="1" applyFill="1" applyBorder="1" applyAlignment="1">
      <alignment horizontal="right"/>
    </xf>
    <xf numFmtId="4" fontId="6" fillId="0" borderId="1" xfId="171" applyNumberFormat="1" applyBorder="1" applyAlignment="1">
      <alignment horizontal="left"/>
    </xf>
    <xf numFmtId="166" fontId="5" fillId="0" borderId="3" xfId="131" applyNumberFormat="1" applyFont="1" applyFill="1" applyBorder="1" applyAlignment="1"/>
    <xf numFmtId="43" fontId="5" fillId="0" borderId="3" xfId="131" applyFont="1" applyFill="1" applyBorder="1" applyAlignment="1">
      <alignment horizontal="right"/>
    </xf>
    <xf numFmtId="3" fontId="5" fillId="0" borderId="3" xfId="13" applyFont="1" applyFill="1" applyBorder="1"/>
    <xf numFmtId="0" fontId="9" fillId="0" borderId="0" xfId="4" applyFont="1" applyAlignment="1">
      <alignment horizontal="left"/>
    </xf>
    <xf numFmtId="166" fontId="6" fillId="0" borderId="3" xfId="131" applyNumberFormat="1" applyFont="1" applyFill="1" applyBorder="1" applyAlignment="1"/>
    <xf numFmtId="43" fontId="6" fillId="0" borderId="3" xfId="131" applyFont="1" applyFill="1" applyBorder="1" applyAlignment="1">
      <alignment horizontal="right"/>
    </xf>
    <xf numFmtId="0" fontId="6" fillId="0" borderId="3" xfId="14" applyBorder="1" applyAlignment="1">
      <alignment vertical="top" wrapText="1"/>
    </xf>
    <xf numFmtId="166" fontId="6" fillId="0" borderId="3" xfId="13" applyNumberFormat="1" applyFont="1" applyFill="1" applyBorder="1" applyAlignment="1"/>
    <xf numFmtId="4" fontId="6" fillId="0" borderId="3" xfId="13" applyNumberFormat="1" applyFont="1" applyFill="1" applyBorder="1" applyAlignment="1" applyProtection="1">
      <alignment horizontal="right"/>
      <protection locked="0"/>
    </xf>
    <xf numFmtId="0" fontId="6" fillId="0" borderId="3" xfId="14" applyBorder="1" applyAlignment="1">
      <alignment horizontal="center" wrapText="1"/>
    </xf>
    <xf numFmtId="174" fontId="6" fillId="0" borderId="3" xfId="131" applyNumberFormat="1" applyFont="1" applyFill="1" applyBorder="1" applyAlignment="1">
      <alignment horizontal="right"/>
    </xf>
    <xf numFmtId="0" fontId="6" fillId="0" borderId="3" xfId="14" applyBorder="1" applyAlignment="1">
      <alignment horizontal="left" vertical="center" wrapText="1"/>
    </xf>
    <xf numFmtId="0" fontId="6" fillId="0" borderId="0" xfId="14" applyAlignment="1">
      <alignment horizontal="left" vertical="center" wrapText="1"/>
    </xf>
    <xf numFmtId="0" fontId="6" fillId="0" borderId="3" xfId="14" applyBorder="1" applyAlignment="1">
      <alignment horizontal="center" vertical="center" wrapText="1"/>
    </xf>
    <xf numFmtId="0" fontId="6" fillId="0" borderId="3" xfId="171" quotePrefix="1" applyBorder="1"/>
    <xf numFmtId="174" fontId="6" fillId="0" borderId="3" xfId="13" applyNumberFormat="1" applyFont="1" applyFill="1" applyBorder="1" applyAlignment="1">
      <alignment horizontal="right"/>
    </xf>
    <xf numFmtId="0" fontId="6" fillId="0" borderId="3" xfId="14" applyBorder="1" applyAlignment="1">
      <alignment horizontal="center" vertical="top" wrapText="1"/>
    </xf>
    <xf numFmtId="174" fontId="6" fillId="0" borderId="3" xfId="14" applyNumberFormat="1" applyBorder="1" applyAlignment="1">
      <alignment horizontal="right" vertical="top" wrapText="1"/>
    </xf>
    <xf numFmtId="49" fontId="6" fillId="0" borderId="0" xfId="14" quotePrefix="1" applyNumberFormat="1" applyAlignment="1">
      <alignment vertical="top" wrapText="1"/>
    </xf>
    <xf numFmtId="49" fontId="6" fillId="0" borderId="3" xfId="14" applyNumberFormat="1" applyBorder="1" applyAlignment="1">
      <alignment horizontal="center" vertical="top" wrapText="1"/>
    </xf>
    <xf numFmtId="49" fontId="6" fillId="0" borderId="3" xfId="14" applyNumberFormat="1" applyBorder="1" applyAlignment="1">
      <alignment vertical="top" wrapText="1"/>
    </xf>
    <xf numFmtId="0" fontId="9" fillId="0" borderId="0" xfId="14" applyFont="1" applyAlignment="1">
      <alignment horizontal="left"/>
    </xf>
    <xf numFmtId="2" fontId="5" fillId="0" borderId="3" xfId="14" applyNumberFormat="1" applyFont="1" applyBorder="1" applyAlignment="1">
      <alignment horizontal="left"/>
    </xf>
    <xf numFmtId="0" fontId="6" fillId="0" borderId="3" xfId="171" applyBorder="1"/>
    <xf numFmtId="0" fontId="6" fillId="0" borderId="0" xfId="171"/>
    <xf numFmtId="174" fontId="6" fillId="0" borderId="3" xfId="171" applyNumberFormat="1" applyBorder="1"/>
    <xf numFmtId="166" fontId="6" fillId="0" borderId="3" xfId="1" applyNumberFormat="1" applyFont="1" applyFill="1" applyBorder="1" applyAlignment="1"/>
    <xf numFmtId="174" fontId="6" fillId="0" borderId="3" xfId="13" applyNumberFormat="1" applyFont="1" applyBorder="1"/>
    <xf numFmtId="0" fontId="6" fillId="0" borderId="3" xfId="171" applyBorder="1" applyAlignment="1">
      <alignment horizontal="left"/>
    </xf>
    <xf numFmtId="0" fontId="6" fillId="0" borderId="3" xfId="171" applyBorder="1" applyAlignment="1">
      <alignment horizontal="center"/>
    </xf>
    <xf numFmtId="166" fontId="6" fillId="0" borderId="4" xfId="13" applyNumberFormat="1" applyFont="1" applyFill="1" applyBorder="1" applyAlignment="1"/>
    <xf numFmtId="43" fontId="6" fillId="0" borderId="4" xfId="1" applyFont="1" applyBorder="1" applyAlignment="1">
      <alignment horizontal="right"/>
    </xf>
    <xf numFmtId="174" fontId="6" fillId="0" borderId="4" xfId="13" applyNumberFormat="1" applyFont="1" applyBorder="1"/>
    <xf numFmtId="0" fontId="6" fillId="0" borderId="2" xfId="171" applyBorder="1"/>
    <xf numFmtId="0" fontId="6" fillId="0" borderId="2" xfId="171" applyBorder="1" applyAlignment="1">
      <alignment horizontal="center"/>
    </xf>
    <xf numFmtId="166" fontId="6" fillId="0" borderId="2" xfId="131" applyNumberFormat="1" applyFont="1" applyFill="1" applyBorder="1" applyAlignment="1"/>
    <xf numFmtId="43" fontId="6" fillId="0" borderId="2" xfId="131" applyFont="1" applyFill="1" applyBorder="1" applyAlignment="1">
      <alignment horizontal="right"/>
    </xf>
    <xf numFmtId="4" fontId="6" fillId="0" borderId="1" xfId="13" applyNumberFormat="1" applyFont="1" applyFill="1" applyBorder="1" applyAlignment="1" applyProtection="1">
      <alignment horizontal="right"/>
      <protection locked="0"/>
    </xf>
    <xf numFmtId="49" fontId="5" fillId="0" borderId="3" xfId="171" applyNumberFormat="1" applyFont="1" applyBorder="1" applyAlignment="1">
      <alignment horizontal="left"/>
    </xf>
    <xf numFmtId="0" fontId="5" fillId="0" borderId="0" xfId="171" applyFont="1"/>
    <xf numFmtId="166" fontId="6" fillId="0" borderId="0" xfId="131" applyNumberFormat="1" applyFont="1" applyFill="1" applyBorder="1" applyAlignment="1"/>
    <xf numFmtId="43" fontId="6" fillId="0" borderId="0" xfId="131" applyFont="1" applyFill="1" applyBorder="1" applyAlignment="1">
      <alignment horizontal="right"/>
    </xf>
    <xf numFmtId="174" fontId="6" fillId="0" borderId="3" xfId="13" applyNumberFormat="1" applyFont="1" applyFill="1" applyBorder="1" applyAlignment="1" applyProtection="1">
      <alignment horizontal="right"/>
      <protection locked="0"/>
    </xf>
    <xf numFmtId="0" fontId="6" fillId="0" borderId="4" xfId="171" applyBorder="1" applyAlignment="1">
      <alignment horizontal="left"/>
    </xf>
    <xf numFmtId="0" fontId="6" fillId="0" borderId="5" xfId="171" applyBorder="1"/>
    <xf numFmtId="0" fontId="6" fillId="0" borderId="5" xfId="171" applyBorder="1" applyAlignment="1">
      <alignment horizontal="center"/>
    </xf>
    <xf numFmtId="166" fontId="6" fillId="0" borderId="5" xfId="131" applyNumberFormat="1" applyFont="1" applyFill="1" applyBorder="1" applyAlignment="1"/>
    <xf numFmtId="43" fontId="6" fillId="0" borderId="5" xfId="131" applyFont="1" applyFill="1" applyBorder="1" applyAlignment="1">
      <alignment horizontal="right"/>
    </xf>
    <xf numFmtId="4" fontId="6" fillId="0" borderId="4" xfId="13" applyNumberFormat="1" applyFont="1" applyFill="1" applyBorder="1"/>
    <xf numFmtId="3" fontId="6" fillId="0" borderId="2" xfId="12" applyNumberFormat="1" applyBorder="1" applyAlignment="1">
      <alignment readingOrder="2"/>
    </xf>
    <xf numFmtId="0" fontId="6" fillId="0" borderId="2" xfId="12" applyBorder="1" applyAlignment="1">
      <alignment horizontal="left"/>
    </xf>
    <xf numFmtId="0" fontId="6" fillId="0" borderId="2" xfId="12" applyBorder="1" applyAlignment="1">
      <alignment horizontal="center"/>
    </xf>
    <xf numFmtId="166" fontId="5" fillId="0" borderId="1" xfId="1" applyNumberFormat="1" applyFont="1" applyBorder="1" applyAlignment="1">
      <alignment horizontal="center"/>
    </xf>
    <xf numFmtId="0" fontId="5" fillId="0" borderId="3" xfId="173" applyFont="1" applyBorder="1" applyAlignment="1">
      <alignment horizontal="left"/>
    </xf>
    <xf numFmtId="0" fontId="6" fillId="0" borderId="0" xfId="173"/>
    <xf numFmtId="0" fontId="6" fillId="0" borderId="3" xfId="173" applyBorder="1"/>
    <xf numFmtId="0" fontId="32" fillId="0" borderId="0" xfId="14" applyFont="1"/>
    <xf numFmtId="166" fontId="6" fillId="0" borderId="3" xfId="153" applyNumberFormat="1" applyFont="1" applyBorder="1" applyAlignment="1">
      <alignment horizontal="right"/>
    </xf>
    <xf numFmtId="0" fontId="6" fillId="0" borderId="3" xfId="173" applyBorder="1" applyAlignment="1">
      <alignment horizontal="left"/>
    </xf>
    <xf numFmtId="0" fontId="6" fillId="0" borderId="3" xfId="173" applyBorder="1" applyAlignment="1">
      <alignment horizontal="center"/>
    </xf>
    <xf numFmtId="0" fontId="6" fillId="0" borderId="0" xfId="173" quotePrefix="1" applyAlignment="1">
      <alignment horizontal="left"/>
    </xf>
    <xf numFmtId="0" fontId="32" fillId="0" borderId="9" xfId="173" applyFont="1" applyBorder="1"/>
    <xf numFmtId="0" fontId="32" fillId="0" borderId="0" xfId="173" applyFont="1"/>
    <xf numFmtId="0" fontId="32" fillId="0" borderId="9" xfId="173" applyFont="1" applyBorder="1" applyAlignment="1">
      <alignment vertical="center"/>
    </xf>
    <xf numFmtId="0" fontId="6" fillId="0" borderId="0" xfId="173" quotePrefix="1" applyAlignment="1">
      <alignment horizontal="left" vertical="center"/>
    </xf>
    <xf numFmtId="0" fontId="6" fillId="0" borderId="3" xfId="14" applyBorder="1" applyAlignment="1">
      <alignment horizontal="center" vertical="center"/>
    </xf>
    <xf numFmtId="174" fontId="6" fillId="0" borderId="3" xfId="2" applyNumberFormat="1" applyFont="1" applyBorder="1" applyAlignment="1">
      <alignment vertical="center"/>
    </xf>
    <xf numFmtId="166" fontId="6" fillId="0" borderId="3" xfId="14" applyNumberFormat="1" applyBorder="1"/>
    <xf numFmtId="0" fontId="6" fillId="0" borderId="0" xfId="173" applyAlignment="1">
      <alignment horizontal="right"/>
    </xf>
    <xf numFmtId="0" fontId="5" fillId="0" borderId="0" xfId="173" applyFont="1"/>
    <xf numFmtId="0" fontId="5" fillId="0" borderId="0" xfId="173" applyFont="1" applyAlignment="1">
      <alignment horizontal="right"/>
    </xf>
    <xf numFmtId="0" fontId="6" fillId="0" borderId="0" xfId="14" applyAlignment="1">
      <alignment horizontal="right"/>
    </xf>
    <xf numFmtId="0" fontId="6" fillId="0" borderId="2" xfId="14" applyBorder="1" applyAlignment="1">
      <alignment horizontal="right"/>
    </xf>
    <xf numFmtId="0" fontId="6" fillId="0" borderId="2" xfId="14" applyBorder="1"/>
    <xf numFmtId="0" fontId="6" fillId="0" borderId="5" xfId="14" applyBorder="1" applyAlignment="1">
      <alignment horizontal="right"/>
    </xf>
    <xf numFmtId="0" fontId="6" fillId="0" borderId="5" xfId="14" applyBorder="1"/>
    <xf numFmtId="4" fontId="6" fillId="0" borderId="0" xfId="2" applyNumberFormat="1" applyFont="1" applyBorder="1" applyAlignment="1">
      <alignment vertical="top"/>
    </xf>
    <xf numFmtId="3" fontId="6" fillId="0" borderId="0" xfId="12" applyNumberFormat="1" applyAlignment="1">
      <alignment readingOrder="2"/>
    </xf>
    <xf numFmtId="174" fontId="6" fillId="0" borderId="3" xfId="0" applyNumberFormat="1" applyFont="1" applyBorder="1" applyAlignment="1">
      <alignment horizontal="right"/>
    </xf>
    <xf numFmtId="49" fontId="6" fillId="0" borderId="0" xfId="14" applyNumberFormat="1"/>
    <xf numFmtId="166" fontId="6" fillId="0" borderId="3" xfId="14" quotePrefix="1" applyNumberFormat="1" applyBorder="1" applyAlignment="1">
      <alignment horizontal="center"/>
    </xf>
    <xf numFmtId="174" fontId="6" fillId="0" borderId="1" xfId="2" applyNumberFormat="1" applyFont="1" applyBorder="1" applyAlignment="1" applyProtection="1">
      <alignment horizontal="right"/>
      <protection locked="0"/>
    </xf>
    <xf numFmtId="174" fontId="6" fillId="0" borderId="4" xfId="2" applyNumberFormat="1" applyFont="1" applyBorder="1"/>
    <xf numFmtId="0" fontId="27" fillId="4" borderId="16" xfId="0" applyFont="1" applyFill="1" applyBorder="1"/>
    <xf numFmtId="0" fontId="28" fillId="0" borderId="16" xfId="0" applyFont="1" applyBorder="1"/>
    <xf numFmtId="0" fontId="28" fillId="0" borderId="11" xfId="0" applyFont="1" applyBorder="1"/>
    <xf numFmtId="44" fontId="28" fillId="0" borderId="11" xfId="172" applyFont="1" applyBorder="1"/>
    <xf numFmtId="173" fontId="28" fillId="0" borderId="20" xfId="0" applyNumberFormat="1" applyFont="1" applyBorder="1"/>
    <xf numFmtId="0" fontId="28" fillId="0" borderId="17" xfId="0" applyFont="1" applyBorder="1"/>
    <xf numFmtId="0" fontId="28" fillId="0" borderId="18" xfId="0" applyFont="1" applyBorder="1"/>
    <xf numFmtId="44" fontId="28" fillId="0" borderId="18" xfId="172" applyFont="1" applyBorder="1"/>
    <xf numFmtId="173" fontId="28" fillId="0" borderId="19" xfId="0" applyNumberFormat="1" applyFont="1" applyBorder="1"/>
    <xf numFmtId="0" fontId="28" fillId="4" borderId="16" xfId="0" applyFont="1" applyFill="1" applyBorder="1"/>
    <xf numFmtId="44" fontId="28" fillId="4" borderId="20" xfId="172" applyFont="1" applyFill="1" applyBorder="1"/>
    <xf numFmtId="44" fontId="28" fillId="0" borderId="20" xfId="172" applyFont="1" applyBorder="1"/>
    <xf numFmtId="9" fontId="0" fillId="0" borderId="0" xfId="5" applyFont="1"/>
    <xf numFmtId="0" fontId="28" fillId="4" borderId="66" xfId="0" applyFont="1" applyFill="1" applyBorder="1"/>
    <xf numFmtId="173" fontId="28" fillId="4" borderId="68" xfId="0" applyNumberFormat="1" applyFont="1" applyFill="1" applyBorder="1"/>
    <xf numFmtId="44" fontId="0" fillId="0" borderId="0" xfId="172" applyFont="1"/>
    <xf numFmtId="0" fontId="29" fillId="11" borderId="23" xfId="0" applyFont="1" applyFill="1" applyBorder="1" applyAlignment="1">
      <alignment horizontal="justify" vertical="center"/>
    </xf>
    <xf numFmtId="0" fontId="29" fillId="11" borderId="24" xfId="0" applyFont="1" applyFill="1" applyBorder="1" applyAlignment="1">
      <alignment horizontal="justify" vertical="center"/>
    </xf>
    <xf numFmtId="0" fontId="29" fillId="11" borderId="25" xfId="0" applyFont="1" applyFill="1" applyBorder="1" applyAlignment="1">
      <alignment horizontal="justify" vertical="center"/>
    </xf>
    <xf numFmtId="0" fontId="29" fillId="11" borderId="26" xfId="0" applyFont="1" applyFill="1" applyBorder="1" applyAlignment="1">
      <alignment horizontal="justify" vertical="center"/>
    </xf>
    <xf numFmtId="0" fontId="30" fillId="0" borderId="25" xfId="0" applyFont="1" applyBorder="1" applyAlignment="1">
      <alignment horizontal="justify" vertical="center"/>
    </xf>
    <xf numFmtId="173" fontId="30" fillId="0" borderId="26" xfId="0" applyNumberFormat="1" applyFont="1" applyBorder="1" applyAlignment="1">
      <alignment horizontal="justify" vertical="center"/>
    </xf>
    <xf numFmtId="44" fontId="29" fillId="11" borderId="26" xfId="172" applyFont="1" applyFill="1" applyBorder="1" applyAlignment="1">
      <alignment horizontal="justify" vertical="center"/>
    </xf>
    <xf numFmtId="0" fontId="29" fillId="0" borderId="25" xfId="0" applyFont="1" applyBorder="1" applyAlignment="1">
      <alignment horizontal="justify" vertical="center"/>
    </xf>
    <xf numFmtId="44" fontId="29" fillId="0" borderId="26" xfId="172" applyFont="1" applyFill="1" applyBorder="1" applyAlignment="1">
      <alignment horizontal="justify" vertical="center"/>
    </xf>
    <xf numFmtId="173" fontId="29" fillId="11" borderId="26" xfId="0" applyNumberFormat="1" applyFont="1" applyFill="1" applyBorder="1" applyAlignment="1">
      <alignment horizontal="justify" vertical="center"/>
    </xf>
    <xf numFmtId="0" fontId="28" fillId="0" borderId="17" xfId="0" applyFont="1" applyBorder="1" applyAlignment="1">
      <alignment horizontal="left"/>
    </xf>
    <xf numFmtId="172" fontId="0" fillId="0" borderId="0" xfId="0" applyNumberFormat="1"/>
    <xf numFmtId="0" fontId="17" fillId="0" borderId="3" xfId="14" applyFont="1" applyBorder="1" applyAlignment="1">
      <alignment horizontal="left"/>
    </xf>
    <xf numFmtId="0" fontId="22" fillId="0" borderId="3" xfId="14" applyFont="1" applyBorder="1" applyAlignment="1">
      <alignment horizontal="left"/>
    </xf>
    <xf numFmtId="174" fontId="6" fillId="0" borderId="3" xfId="174" applyNumberFormat="1" applyFont="1" applyBorder="1" applyAlignment="1">
      <alignment horizontal="right"/>
    </xf>
    <xf numFmtId="174" fontId="6" fillId="0" borderId="3" xfId="2" applyNumberFormat="1" applyFont="1" applyBorder="1" applyAlignment="1" applyProtection="1">
      <alignment horizontal="right"/>
      <protection locked="0"/>
    </xf>
    <xf numFmtId="174" fontId="26" fillId="0" borderId="3" xfId="174" applyNumberFormat="1" applyFont="1" applyFill="1" applyBorder="1" applyAlignment="1">
      <alignment horizontal="right"/>
    </xf>
    <xf numFmtId="0" fontId="6" fillId="0" borderId="6" xfId="12" applyBorder="1"/>
    <xf numFmtId="0" fontId="6" fillId="0" borderId="6" xfId="14" applyBorder="1" applyAlignment="1">
      <alignment horizontal="left" vertical="top" wrapText="1"/>
    </xf>
    <xf numFmtId="174" fontId="6" fillId="0" borderId="0" xfId="2" applyNumberFormat="1" applyFont="1" applyFill="1"/>
    <xf numFmtId="174" fontId="6" fillId="0" borderId="0" xfId="2" applyNumberFormat="1" applyFont="1" applyFill="1" applyBorder="1"/>
    <xf numFmtId="174" fontId="5" fillId="0" borderId="0" xfId="2" applyNumberFormat="1" applyFont="1" applyFill="1" applyBorder="1" applyAlignment="1">
      <alignment horizontal="right"/>
    </xf>
    <xf numFmtId="174" fontId="5" fillId="0" borderId="1" xfId="2" applyNumberFormat="1" applyFont="1" applyFill="1" applyBorder="1" applyAlignment="1">
      <alignment horizontal="centerContinuous"/>
    </xf>
    <xf numFmtId="174" fontId="5" fillId="0" borderId="3" xfId="2" applyNumberFormat="1" applyFont="1" applyFill="1" applyBorder="1" applyAlignment="1">
      <alignment horizontal="centerContinuous"/>
    </xf>
    <xf numFmtId="174" fontId="5" fillId="0" borderId="4" xfId="2" applyNumberFormat="1" applyFont="1" applyFill="1" applyBorder="1"/>
    <xf numFmtId="174" fontId="6" fillId="0" borderId="3" xfId="2" quotePrefix="1" applyNumberFormat="1" applyFont="1" applyFill="1" applyBorder="1" applyAlignment="1" applyProtection="1">
      <alignment horizontal="right"/>
      <protection locked="0"/>
    </xf>
    <xf numFmtId="174" fontId="6" fillId="0" borderId="4" xfId="2" applyNumberFormat="1" applyFont="1" applyFill="1" applyBorder="1" applyAlignment="1">
      <alignment horizontal="right"/>
    </xf>
    <xf numFmtId="174" fontId="6" fillId="0" borderId="0" xfId="0" applyNumberFormat="1" applyFont="1" applyAlignment="1">
      <alignment horizontal="right"/>
    </xf>
    <xf numFmtId="174" fontId="6" fillId="0" borderId="0" xfId="2" applyNumberFormat="1" applyFont="1" applyFill="1" applyAlignment="1">
      <alignment horizontal="right"/>
    </xf>
    <xf numFmtId="174" fontId="5" fillId="0" borderId="1" xfId="2" applyNumberFormat="1" applyFont="1" applyFill="1" applyBorder="1" applyAlignment="1">
      <alignment horizontal="right"/>
    </xf>
    <xf numFmtId="174" fontId="5" fillId="0" borderId="3" xfId="2" applyNumberFormat="1" applyFont="1" applyFill="1" applyBorder="1" applyAlignment="1">
      <alignment horizontal="center"/>
    </xf>
    <xf numFmtId="174" fontId="5" fillId="0" borderId="4" xfId="2" applyNumberFormat="1" applyFont="1" applyFill="1" applyBorder="1" applyAlignment="1">
      <alignment horizontal="right"/>
    </xf>
    <xf numFmtId="174" fontId="6" fillId="0" borderId="3" xfId="2" applyNumberFormat="1" applyFont="1" applyFill="1" applyBorder="1" applyAlignment="1">
      <alignment horizontal="right"/>
    </xf>
    <xf numFmtId="174" fontId="6" fillId="0" borderId="27" xfId="42" applyNumberFormat="1" applyFont="1" applyFill="1" applyBorder="1" applyAlignment="1">
      <alignment horizontal="right" vertical="center"/>
    </xf>
    <xf numFmtId="174" fontId="6" fillId="0" borderId="0" xfId="0" applyNumberFormat="1" applyFont="1"/>
    <xf numFmtId="0" fontId="6" fillId="0" borderId="6" xfId="0" applyFont="1" applyBorder="1" applyAlignment="1">
      <alignment horizontal="center"/>
    </xf>
    <xf numFmtId="0" fontId="6" fillId="0" borderId="7" xfId="0" applyFont="1" applyBorder="1" applyAlignment="1">
      <alignment horizontal="center"/>
    </xf>
    <xf numFmtId="165" fontId="6" fillId="0" borderId="6" xfId="2" quotePrefix="1" applyNumberFormat="1" applyFont="1" applyFill="1" applyBorder="1" applyAlignment="1" applyProtection="1">
      <alignment horizontal="right"/>
      <protection locked="0"/>
    </xf>
    <xf numFmtId="165" fontId="6" fillId="0" borderId="7" xfId="2" quotePrefix="1" applyNumberFormat="1" applyFont="1" applyFill="1" applyBorder="1" applyAlignment="1" applyProtection="1">
      <alignment horizontal="right"/>
      <protection locked="0"/>
    </xf>
    <xf numFmtId="9" fontId="6" fillId="0" borderId="4" xfId="5" applyFont="1" applyFill="1" applyBorder="1" applyAlignment="1">
      <alignment horizontal="right"/>
    </xf>
    <xf numFmtId="0" fontId="17" fillId="0" borderId="3" xfId="0" applyFont="1" applyBorder="1"/>
    <xf numFmtId="0" fontId="17" fillId="0" borderId="0" xfId="0" applyFont="1"/>
    <xf numFmtId="174" fontId="5" fillId="0" borderId="0" xfId="2" applyNumberFormat="1" applyFont="1" applyAlignment="1">
      <alignment horizontal="right"/>
    </xf>
    <xf numFmtId="174" fontId="6" fillId="0" borderId="0" xfId="2" applyNumberFormat="1" applyFont="1"/>
    <xf numFmtId="174" fontId="5" fillId="0" borderId="1" xfId="2" applyNumberFormat="1" applyFont="1" applyBorder="1" applyAlignment="1">
      <alignment horizontal="centerContinuous"/>
    </xf>
    <xf numFmtId="174" fontId="5" fillId="0" borderId="3" xfId="2" applyNumberFormat="1" applyFont="1" applyBorder="1" applyAlignment="1">
      <alignment horizontal="centerContinuous"/>
    </xf>
    <xf numFmtId="174" fontId="5" fillId="0" borderId="4" xfId="2" applyNumberFormat="1" applyFont="1" applyBorder="1"/>
    <xf numFmtId="174" fontId="6" fillId="0" borderId="1" xfId="31" applyNumberFormat="1" applyFont="1" applyBorder="1" applyAlignment="1" applyProtection="1">
      <alignment horizontal="right"/>
      <protection locked="0"/>
    </xf>
    <xf numFmtId="174" fontId="0" fillId="0" borderId="3" xfId="31" applyNumberFormat="1" applyFont="1" applyBorder="1" applyAlignment="1" applyProtection="1">
      <alignment horizontal="right"/>
      <protection locked="0"/>
    </xf>
    <xf numFmtId="174" fontId="6" fillId="0" borderId="4" xfId="31" applyNumberFormat="1" applyFont="1" applyBorder="1" applyAlignment="1" applyProtection="1">
      <alignment horizontal="right"/>
      <protection locked="0"/>
    </xf>
    <xf numFmtId="174" fontId="6" fillId="0" borderId="0" xfId="31" applyNumberFormat="1" applyFont="1" applyBorder="1"/>
    <xf numFmtId="174" fontId="5" fillId="0" borderId="0" xfId="31" applyNumberFormat="1" applyFont="1" applyAlignment="1">
      <alignment horizontal="right"/>
    </xf>
    <xf numFmtId="174" fontId="6" fillId="0" borderId="0" xfId="31" applyNumberFormat="1" applyFont="1"/>
    <xf numFmtId="174" fontId="5" fillId="0" borderId="1" xfId="31" applyNumberFormat="1" applyFont="1" applyBorder="1" applyAlignment="1">
      <alignment horizontal="centerContinuous"/>
    </xf>
    <xf numFmtId="174" fontId="5" fillId="0" borderId="3" xfId="31" applyNumberFormat="1" applyFont="1" applyBorder="1" applyAlignment="1">
      <alignment horizontal="centerContinuous"/>
    </xf>
    <xf numFmtId="174" fontId="5" fillId="0" borderId="4" xfId="31" applyNumberFormat="1" applyFont="1" applyBorder="1"/>
    <xf numFmtId="174" fontId="6" fillId="0" borderId="3" xfId="31" applyNumberFormat="1" applyFont="1" applyBorder="1"/>
    <xf numFmtId="174" fontId="6" fillId="0" borderId="3" xfId="31" applyNumberFormat="1" applyFont="1" applyBorder="1" applyAlignment="1" applyProtection="1">
      <alignment horizontal="right"/>
      <protection locked="0"/>
    </xf>
    <xf numFmtId="174" fontId="0" fillId="0" borderId="4" xfId="0" applyNumberFormat="1" applyBorder="1" applyAlignment="1">
      <alignment horizontal="left"/>
    </xf>
    <xf numFmtId="174" fontId="0" fillId="0" borderId="3" xfId="0" applyNumberFormat="1" applyBorder="1" applyAlignment="1">
      <alignment horizontal="left"/>
    </xf>
    <xf numFmtId="174" fontId="6" fillId="0" borderId="0" xfId="2" applyNumberFormat="1" applyFont="1" applyAlignment="1">
      <alignment vertical="top"/>
    </xf>
    <xf numFmtId="174" fontId="0" fillId="0" borderId="0" xfId="0" applyNumberFormat="1"/>
    <xf numFmtId="0" fontId="6" fillId="0" borderId="3" xfId="14" applyBorder="1" applyAlignment="1">
      <alignment horizontal="left" vertical="top"/>
    </xf>
    <xf numFmtId="174" fontId="6" fillId="0" borderId="3" xfId="1" applyNumberFormat="1" applyFont="1" applyBorder="1" applyAlignment="1">
      <alignment horizontal="right" vertical="top"/>
    </xf>
    <xf numFmtId="0" fontId="0" fillId="0" borderId="0" xfId="0" applyAlignment="1">
      <alignment vertical="top"/>
    </xf>
    <xf numFmtId="174" fontId="6" fillId="0" borderId="0" xfId="1" applyNumberFormat="1" applyFont="1" applyAlignment="1">
      <alignment horizontal="right"/>
    </xf>
    <xf numFmtId="174" fontId="5" fillId="0" borderId="1" xfId="1" applyNumberFormat="1" applyFont="1" applyBorder="1" applyAlignment="1">
      <alignment horizontal="right"/>
    </xf>
    <xf numFmtId="174" fontId="5" fillId="0" borderId="3" xfId="1" applyNumberFormat="1" applyFont="1" applyBorder="1" applyAlignment="1">
      <alignment horizontal="center"/>
    </xf>
    <xf numFmtId="174" fontId="5" fillId="0" borderId="4" xfId="1" applyNumberFormat="1" applyFont="1" applyBorder="1" applyAlignment="1">
      <alignment horizontal="right"/>
    </xf>
    <xf numFmtId="174" fontId="6" fillId="0" borderId="3" xfId="42" applyNumberFormat="1" applyFont="1" applyFill="1" applyBorder="1" applyAlignment="1">
      <alignment horizontal="right"/>
    </xf>
    <xf numFmtId="174" fontId="6" fillId="0" borderId="2" xfId="1" applyNumberFormat="1" applyFont="1" applyBorder="1" applyAlignment="1">
      <alignment horizontal="right"/>
    </xf>
    <xf numFmtId="174" fontId="6" fillId="0" borderId="0" xfId="1" applyNumberFormat="1" applyFont="1" applyBorder="1" applyAlignment="1">
      <alignment horizontal="right"/>
    </xf>
    <xf numFmtId="174" fontId="6" fillId="0" borderId="5" xfId="1" applyNumberFormat="1" applyFont="1" applyBorder="1" applyAlignment="1">
      <alignment horizontal="right"/>
    </xf>
    <xf numFmtId="174" fontId="6" fillId="0" borderId="0" xfId="2" applyNumberFormat="1" applyFont="1" applyAlignment="1">
      <alignment horizontal="right"/>
    </xf>
    <xf numFmtId="174" fontId="6" fillId="0" borderId="3" xfId="2" applyNumberFormat="1" applyFont="1" applyBorder="1" applyAlignment="1">
      <alignment horizontal="right"/>
    </xf>
    <xf numFmtId="174" fontId="6" fillId="0" borderId="3" xfId="38" applyNumberFormat="1" applyFont="1" applyBorder="1" applyAlignment="1">
      <alignment horizontal="right"/>
    </xf>
    <xf numFmtId="174" fontId="6" fillId="0" borderId="3" xfId="39" applyNumberFormat="1" applyFont="1" applyBorder="1"/>
    <xf numFmtId="174" fontId="6" fillId="0" borderId="3" xfId="38" applyNumberFormat="1" applyFont="1" applyFill="1" applyBorder="1" applyAlignment="1">
      <alignment horizontal="right"/>
    </xf>
    <xf numFmtId="174" fontId="6" fillId="0" borderId="3" xfId="39" applyNumberFormat="1" applyFont="1" applyFill="1" applyBorder="1"/>
    <xf numFmtId="174" fontId="6" fillId="0" borderId="2" xfId="38" applyNumberFormat="1" applyFont="1" applyBorder="1" applyAlignment="1">
      <alignment horizontal="right"/>
    </xf>
    <xf numFmtId="174" fontId="6" fillId="0" borderId="1" xfId="39" applyNumberFormat="1" applyFont="1" applyBorder="1" applyAlignment="1" applyProtection="1">
      <alignment horizontal="right"/>
      <protection locked="0"/>
    </xf>
    <xf numFmtId="174" fontId="6" fillId="0" borderId="0" xfId="38" applyNumberFormat="1" applyFont="1" applyBorder="1" applyAlignment="1">
      <alignment horizontal="right"/>
    </xf>
    <xf numFmtId="174" fontId="0" fillId="0" borderId="3" xfId="39" applyNumberFormat="1" applyFont="1" applyBorder="1" applyAlignment="1" applyProtection="1">
      <alignment horizontal="right"/>
      <protection locked="0"/>
    </xf>
    <xf numFmtId="174" fontId="6" fillId="0" borderId="5" xfId="38" applyNumberFormat="1" applyFont="1" applyBorder="1" applyAlignment="1">
      <alignment horizontal="right"/>
    </xf>
    <xf numFmtId="174" fontId="6" fillId="0" borderId="4" xfId="39" applyNumberFormat="1" applyFont="1" applyBorder="1" applyAlignment="1">
      <alignment horizontal="right"/>
    </xf>
    <xf numFmtId="174" fontId="6" fillId="0" borderId="0" xfId="39" applyNumberFormat="1" applyFont="1" applyBorder="1"/>
    <xf numFmtId="174" fontId="5" fillId="0" borderId="0" xfId="39" applyNumberFormat="1" applyFont="1" applyAlignment="1">
      <alignment horizontal="right"/>
    </xf>
    <xf numFmtId="174" fontId="6" fillId="0" borderId="0" xfId="38" applyNumberFormat="1" applyFont="1" applyAlignment="1">
      <alignment horizontal="right"/>
    </xf>
    <xf numFmtId="174" fontId="6" fillId="0" borderId="0" xfId="39" applyNumberFormat="1" applyFont="1"/>
    <xf numFmtId="174" fontId="5" fillId="0" borderId="1" xfId="0" applyNumberFormat="1" applyFont="1" applyBorder="1" applyAlignment="1">
      <alignment horizontal="right"/>
    </xf>
    <xf numFmtId="174" fontId="5" fillId="0" borderId="1" xfId="0" applyNumberFormat="1" applyFont="1" applyBorder="1" applyAlignment="1">
      <alignment horizontal="left"/>
    </xf>
    <xf numFmtId="174" fontId="5" fillId="0" borderId="3" xfId="38" applyNumberFormat="1" applyFont="1" applyBorder="1" applyAlignment="1">
      <alignment horizontal="center"/>
    </xf>
    <xf numFmtId="174" fontId="5" fillId="0" borderId="3" xfId="39" applyNumberFormat="1" applyFont="1" applyBorder="1" applyAlignment="1">
      <alignment horizontal="centerContinuous"/>
    </xf>
    <xf numFmtId="174" fontId="5" fillId="0" borderId="4" xfId="38" applyNumberFormat="1" applyFont="1" applyBorder="1" applyAlignment="1">
      <alignment horizontal="right"/>
    </xf>
    <xf numFmtId="174" fontId="5" fillId="0" borderId="4" xfId="39" applyNumberFormat="1" applyFont="1" applyBorder="1"/>
    <xf numFmtId="174" fontId="6" fillId="0" borderId="3" xfId="39" applyNumberFormat="1" applyFont="1" applyBorder="1" applyAlignment="1" applyProtection="1">
      <alignment horizontal="right"/>
      <protection locked="0"/>
    </xf>
    <xf numFmtId="174" fontId="6" fillId="0" borderId="4" xfId="39" applyNumberFormat="1" applyFont="1" applyBorder="1"/>
    <xf numFmtId="174" fontId="6" fillId="0" borderId="3" xfId="121" applyNumberFormat="1" applyFont="1" applyBorder="1" applyAlignment="1">
      <alignment horizontal="right"/>
    </xf>
    <xf numFmtId="174" fontId="6" fillId="0" borderId="3" xfId="2" quotePrefix="1" applyNumberFormat="1" applyFont="1" applyFill="1" applyBorder="1" applyAlignment="1" applyProtection="1">
      <alignment horizontal="right" vertical="top"/>
      <protection locked="0"/>
    </xf>
    <xf numFmtId="174" fontId="6" fillId="0" borderId="3" xfId="5" applyNumberFormat="1" applyFont="1" applyFill="1" applyBorder="1" applyAlignment="1">
      <alignment horizontal="right"/>
    </xf>
    <xf numFmtId="174" fontId="5" fillId="0" borderId="1" xfId="14" applyNumberFormat="1" applyFont="1" applyBorder="1" applyAlignment="1">
      <alignment horizontal="left"/>
    </xf>
    <xf numFmtId="174" fontId="6" fillId="0" borderId="0" xfId="2" applyNumberFormat="1" applyFont="1" applyBorder="1"/>
    <xf numFmtId="174" fontId="5" fillId="0" borderId="1" xfId="14" applyNumberFormat="1" applyFont="1" applyBorder="1" applyAlignment="1">
      <alignment horizontal="right"/>
    </xf>
    <xf numFmtId="0" fontId="6" fillId="0" borderId="3" xfId="14" applyBorder="1" applyAlignment="1">
      <alignment horizontal="center" vertical="top"/>
    </xf>
    <xf numFmtId="43" fontId="6" fillId="0" borderId="3" xfId="52" applyFont="1" applyBorder="1" applyAlignment="1">
      <alignment horizontal="right" vertical="top"/>
    </xf>
    <xf numFmtId="0" fontId="17" fillId="0" borderId="0" xfId="14" applyFont="1" applyAlignment="1">
      <alignment horizontal="left"/>
    </xf>
    <xf numFmtId="0" fontId="17" fillId="0" borderId="0" xfId="14" applyFont="1" applyAlignment="1">
      <alignment horizontal="center"/>
    </xf>
    <xf numFmtId="3" fontId="22" fillId="0" borderId="0" xfId="2" applyFont="1" applyFill="1" applyAlignment="1">
      <alignment horizontal="right"/>
    </xf>
    <xf numFmtId="43" fontId="17" fillId="0" borderId="0" xfId="1" applyFont="1" applyFill="1" applyAlignment="1">
      <alignment horizontal="right"/>
    </xf>
    <xf numFmtId="0" fontId="22" fillId="0" borderId="1" xfId="14" applyFont="1" applyBorder="1" applyAlignment="1">
      <alignment horizontal="left"/>
    </xf>
    <xf numFmtId="0" fontId="22" fillId="0" borderId="2" xfId="14" applyFont="1" applyBorder="1" applyAlignment="1">
      <alignment horizontal="left"/>
    </xf>
    <xf numFmtId="0" fontId="22" fillId="0" borderId="1" xfId="14" applyFont="1" applyBorder="1" applyAlignment="1">
      <alignment horizontal="center"/>
    </xf>
    <xf numFmtId="43" fontId="22" fillId="0" borderId="1" xfId="1" applyFont="1" applyFill="1" applyBorder="1" applyAlignment="1">
      <alignment horizontal="right"/>
    </xf>
    <xf numFmtId="0" fontId="22" fillId="0" borderId="0" xfId="14" applyFont="1" applyAlignment="1">
      <alignment horizontal="left"/>
    </xf>
    <xf numFmtId="0" fontId="22" fillId="0" borderId="3" xfId="14" applyFont="1" applyBorder="1" applyAlignment="1">
      <alignment horizontal="center"/>
    </xf>
    <xf numFmtId="43" fontId="22" fillId="0" borderId="3" xfId="1" applyFont="1" applyFill="1" applyBorder="1" applyAlignment="1">
      <alignment horizontal="center"/>
    </xf>
    <xf numFmtId="0" fontId="22" fillId="0" borderId="4" xfId="14" applyFont="1" applyBorder="1" applyAlignment="1">
      <alignment horizontal="left"/>
    </xf>
    <xf numFmtId="0" fontId="22" fillId="0" borderId="5" xfId="14" applyFont="1" applyBorder="1" applyAlignment="1">
      <alignment horizontal="left"/>
    </xf>
    <xf numFmtId="0" fontId="22" fillId="0" borderId="4" xfId="14" applyFont="1" applyBorder="1" applyAlignment="1">
      <alignment horizontal="center"/>
    </xf>
    <xf numFmtId="43" fontId="22" fillId="0" borderId="4" xfId="1" applyFont="1" applyFill="1" applyBorder="1" applyAlignment="1">
      <alignment horizontal="center"/>
    </xf>
    <xf numFmtId="3" fontId="17" fillId="0" borderId="3" xfId="2" applyFont="1" applyFill="1" applyBorder="1" applyAlignment="1">
      <alignment horizontal="right"/>
    </xf>
    <xf numFmtId="43" fontId="17" fillId="0" borderId="3" xfId="1" applyFont="1" applyFill="1" applyBorder="1" applyAlignment="1">
      <alignment horizontal="right"/>
    </xf>
    <xf numFmtId="0" fontId="100" fillId="0" borderId="0" xfId="3" applyFont="1" applyAlignment="1">
      <alignment horizontal="left"/>
    </xf>
    <xf numFmtId="0" fontId="101" fillId="0" borderId="0" xfId="14" applyFont="1" applyAlignment="1">
      <alignment horizontal="left"/>
    </xf>
    <xf numFmtId="0" fontId="101" fillId="0" borderId="3" xfId="14" applyFont="1" applyBorder="1" applyAlignment="1">
      <alignment horizontal="center"/>
    </xf>
    <xf numFmtId="0" fontId="17" fillId="0" borderId="1" xfId="14" applyFont="1" applyBorder="1" applyAlignment="1">
      <alignment horizontal="left"/>
    </xf>
    <xf numFmtId="0" fontId="17" fillId="0" borderId="2" xfId="14" applyFont="1" applyBorder="1" applyAlignment="1">
      <alignment horizontal="left"/>
    </xf>
    <xf numFmtId="0" fontId="17" fillId="0" borderId="2" xfId="14" applyFont="1" applyBorder="1" applyAlignment="1">
      <alignment horizontal="center"/>
    </xf>
    <xf numFmtId="43" fontId="17" fillId="0" borderId="2" xfId="1" applyFont="1" applyFill="1" applyBorder="1" applyAlignment="1">
      <alignment horizontal="right"/>
    </xf>
    <xf numFmtId="43" fontId="17" fillId="0" borderId="0" xfId="1" applyFont="1" applyFill="1" applyBorder="1" applyAlignment="1">
      <alignment horizontal="right"/>
    </xf>
    <xf numFmtId="0" fontId="17" fillId="0" borderId="4" xfId="14" applyFont="1" applyBorder="1" applyAlignment="1">
      <alignment horizontal="left"/>
    </xf>
    <xf numFmtId="0" fontId="17" fillId="0" borderId="5" xfId="14" applyFont="1" applyBorder="1" applyAlignment="1">
      <alignment horizontal="left"/>
    </xf>
    <xf numFmtId="0" fontId="17" fillId="0" borderId="5" xfId="14" applyFont="1" applyBorder="1" applyAlignment="1">
      <alignment horizontal="center"/>
    </xf>
    <xf numFmtId="43" fontId="17" fillId="0" borderId="5" xfId="1" applyFont="1" applyFill="1" applyBorder="1" applyAlignment="1">
      <alignment horizontal="right"/>
    </xf>
    <xf numFmtId="0" fontId="17" fillId="0" borderId="6" xfId="14" applyFont="1" applyBorder="1"/>
    <xf numFmtId="0" fontId="102" fillId="0" borderId="0" xfId="14" applyFont="1" applyAlignment="1">
      <alignment horizontal="left"/>
    </xf>
    <xf numFmtId="165" fontId="17" fillId="0" borderId="3" xfId="2" quotePrefix="1" applyNumberFormat="1" applyFont="1" applyFill="1" applyBorder="1" applyAlignment="1" applyProtection="1">
      <alignment horizontal="right"/>
      <protection locked="0"/>
    </xf>
    <xf numFmtId="9" fontId="17" fillId="0" borderId="3" xfId="5" applyFont="1" applyFill="1" applyBorder="1" applyAlignment="1">
      <alignment horizontal="right"/>
    </xf>
    <xf numFmtId="0" fontId="17" fillId="0" borderId="6" xfId="14" applyFont="1" applyBorder="1" applyAlignment="1">
      <alignment horizontal="left"/>
    </xf>
    <xf numFmtId="0" fontId="17" fillId="0" borderId="8" xfId="14" applyFont="1" applyBorder="1" applyAlignment="1">
      <alignment horizontal="center"/>
    </xf>
    <xf numFmtId="43" fontId="17" fillId="0" borderId="8" xfId="1" applyFont="1" applyFill="1" applyBorder="1" applyAlignment="1">
      <alignment horizontal="right"/>
    </xf>
    <xf numFmtId="0" fontId="17" fillId="0" borderId="0" xfId="14" quotePrefix="1" applyFont="1" applyAlignment="1">
      <alignment horizontal="left"/>
    </xf>
    <xf numFmtId="174" fontId="17" fillId="0" borderId="0" xfId="1" applyNumberFormat="1" applyFont="1" applyFill="1" applyAlignment="1">
      <alignment horizontal="right"/>
    </xf>
    <xf numFmtId="174" fontId="22" fillId="0" borderId="0" xfId="2" applyNumberFormat="1" applyFont="1" applyFill="1" applyAlignment="1">
      <alignment horizontal="right"/>
    </xf>
    <xf numFmtId="174" fontId="17" fillId="0" borderId="0" xfId="2" applyNumberFormat="1" applyFont="1" applyFill="1"/>
    <xf numFmtId="174" fontId="22" fillId="0" borderId="1" xfId="14" applyNumberFormat="1" applyFont="1" applyBorder="1" applyAlignment="1">
      <alignment horizontal="right"/>
    </xf>
    <xf numFmtId="174" fontId="22" fillId="0" borderId="1" xfId="14" applyNumberFormat="1" applyFont="1" applyBorder="1" applyAlignment="1">
      <alignment horizontal="left"/>
    </xf>
    <xf numFmtId="174" fontId="22" fillId="0" borderId="3" xfId="1" applyNumberFormat="1" applyFont="1" applyFill="1" applyBorder="1" applyAlignment="1">
      <alignment horizontal="center"/>
    </xf>
    <xf numFmtId="174" fontId="22" fillId="0" borderId="3" xfId="2" applyNumberFormat="1" applyFont="1" applyFill="1" applyBorder="1" applyAlignment="1">
      <alignment horizontal="centerContinuous"/>
    </xf>
    <xf numFmtId="174" fontId="22" fillId="0" borderId="4" xfId="1" applyNumberFormat="1" applyFont="1" applyFill="1" applyBorder="1" applyAlignment="1">
      <alignment horizontal="right"/>
    </xf>
    <xf numFmtId="174" fontId="22" fillId="0" borderId="4" xfId="2" applyNumberFormat="1" applyFont="1" applyFill="1" applyBorder="1"/>
    <xf numFmtId="174" fontId="17" fillId="0" borderId="3" xfId="1" applyNumberFormat="1" applyFont="1" applyFill="1" applyBorder="1" applyAlignment="1">
      <alignment horizontal="right"/>
    </xf>
    <xf numFmtId="174" fontId="17" fillId="0" borderId="3" xfId="2" applyNumberFormat="1" applyFont="1" applyFill="1" applyBorder="1"/>
    <xf numFmtId="174" fontId="17" fillId="0" borderId="3" xfId="13" applyNumberFormat="1" applyFont="1" applyFill="1" applyBorder="1"/>
    <xf numFmtId="174" fontId="17" fillId="0" borderId="3" xfId="2" applyNumberFormat="1" applyFont="1" applyFill="1" applyBorder="1" applyAlignment="1">
      <alignment horizontal="right"/>
    </xf>
    <xf numFmtId="174" fontId="101" fillId="0" borderId="3" xfId="1" applyNumberFormat="1" applyFont="1" applyFill="1" applyBorder="1" applyAlignment="1">
      <alignment horizontal="right"/>
    </xf>
    <xf numFmtId="174" fontId="101" fillId="0" borderId="3" xfId="2" applyNumberFormat="1" applyFont="1" applyFill="1" applyBorder="1"/>
    <xf numFmtId="174" fontId="17" fillId="0" borderId="2" xfId="1" applyNumberFormat="1" applyFont="1" applyFill="1" applyBorder="1" applyAlignment="1">
      <alignment horizontal="right"/>
    </xf>
    <xf numFmtId="174" fontId="17" fillId="0" borderId="1" xfId="2" applyNumberFormat="1" applyFont="1" applyFill="1" applyBorder="1" applyAlignment="1" applyProtection="1">
      <alignment horizontal="right"/>
      <protection locked="0"/>
    </xf>
    <xf numFmtId="174" fontId="17" fillId="0" borderId="0" xfId="1" applyNumberFormat="1" applyFont="1" applyFill="1" applyBorder="1" applyAlignment="1">
      <alignment horizontal="right"/>
    </xf>
    <xf numFmtId="174" fontId="17" fillId="0" borderId="3" xfId="2" applyNumberFormat="1" applyFont="1" applyFill="1" applyBorder="1" applyAlignment="1" applyProtection="1">
      <alignment horizontal="right"/>
      <protection locked="0"/>
    </xf>
    <xf numFmtId="174" fontId="17" fillId="0" borderId="5" xfId="1" applyNumberFormat="1" applyFont="1" applyFill="1" applyBorder="1" applyAlignment="1">
      <alignment horizontal="right"/>
    </xf>
    <xf numFmtId="174" fontId="17" fillId="0" borderId="4" xfId="2" applyNumberFormat="1" applyFont="1" applyFill="1" applyBorder="1"/>
    <xf numFmtId="174" fontId="17" fillId="0" borderId="4" xfId="14" applyNumberFormat="1" applyFont="1" applyBorder="1" applyAlignment="1">
      <alignment horizontal="left"/>
    </xf>
    <xf numFmtId="174" fontId="17" fillId="0" borderId="3" xfId="14" applyNumberFormat="1" applyFont="1" applyBorder="1" applyAlignment="1">
      <alignment horizontal="left"/>
    </xf>
    <xf numFmtId="174" fontId="17" fillId="0" borderId="3" xfId="14" applyNumberFormat="1" applyFont="1" applyBorder="1" applyAlignment="1">
      <alignment horizontal="right"/>
    </xf>
    <xf numFmtId="174" fontId="17" fillId="0" borderId="3" xfId="5" applyNumberFormat="1" applyFont="1" applyFill="1" applyBorder="1" applyAlignment="1">
      <alignment horizontal="right"/>
    </xf>
    <xf numFmtId="174" fontId="17" fillId="0" borderId="0" xfId="2" applyNumberFormat="1" applyFont="1" applyFill="1" applyAlignment="1">
      <alignment horizontal="right"/>
    </xf>
    <xf numFmtId="174" fontId="22" fillId="0" borderId="4" xfId="1" applyNumberFormat="1" applyFont="1" applyFill="1" applyBorder="1" applyAlignment="1">
      <alignment horizontal="center"/>
    </xf>
    <xf numFmtId="174" fontId="17" fillId="0" borderId="0" xfId="2" applyNumberFormat="1" applyFont="1" applyFill="1" applyBorder="1"/>
    <xf numFmtId="174" fontId="17" fillId="0" borderId="1" xfId="1" applyNumberFormat="1" applyFont="1" applyFill="1" applyBorder="1" applyAlignment="1">
      <alignment horizontal="right"/>
    </xf>
    <xf numFmtId="174" fontId="17" fillId="0" borderId="1" xfId="2" applyNumberFormat="1" applyFont="1" applyFill="1" applyBorder="1"/>
    <xf numFmtId="174" fontId="17" fillId="0" borderId="0" xfId="14" applyNumberFormat="1" applyFont="1"/>
    <xf numFmtId="174" fontId="101" fillId="0" borderId="0" xfId="1" applyNumberFormat="1" applyFont="1" applyFill="1" applyBorder="1" applyAlignment="1">
      <alignment horizontal="right"/>
    </xf>
    <xf numFmtId="44" fontId="6" fillId="0" borderId="0" xfId="12" applyNumberFormat="1"/>
    <xf numFmtId="44" fontId="6" fillId="0" borderId="5" xfId="12" applyNumberFormat="1" applyBorder="1"/>
    <xf numFmtId="44" fontId="6" fillId="0" borderId="11" xfId="12" applyNumberFormat="1" applyBorder="1" applyAlignment="1">
      <alignment horizontal="center" wrapText="1"/>
    </xf>
    <xf numFmtId="44" fontId="6" fillId="0" borderId="1" xfId="12" applyNumberFormat="1" applyBorder="1" applyAlignment="1">
      <alignment wrapText="1"/>
    </xf>
    <xf numFmtId="44" fontId="6" fillId="0" borderId="3" xfId="12" applyNumberFormat="1" applyBorder="1"/>
    <xf numFmtId="44" fontId="6" fillId="0" borderId="12" xfId="12" applyNumberFormat="1" applyBorder="1"/>
    <xf numFmtId="44" fontId="6" fillId="0" borderId="77" xfId="12" applyNumberFormat="1" applyBorder="1"/>
    <xf numFmtId="44" fontId="6" fillId="0" borderId="15" xfId="12" applyNumberFormat="1" applyBorder="1"/>
    <xf numFmtId="44" fontId="6" fillId="0" borderId="77" xfId="1" applyNumberFormat="1" applyFont="1" applyFill="1" applyBorder="1"/>
    <xf numFmtId="44" fontId="6" fillId="0" borderId="6" xfId="1" applyNumberFormat="1" applyFont="1" applyFill="1" applyBorder="1"/>
    <xf numFmtId="44" fontId="6" fillId="0" borderId="9" xfId="1" applyNumberFormat="1" applyFont="1" applyFill="1" applyBorder="1"/>
    <xf numFmtId="44" fontId="6" fillId="0" borderId="12" xfId="1" applyNumberFormat="1" applyBorder="1"/>
    <xf numFmtId="44" fontId="6" fillId="0" borderId="3" xfId="1" applyNumberFormat="1" applyBorder="1"/>
    <xf numFmtId="44" fontId="6" fillId="0" borderId="4" xfId="1" applyNumberFormat="1" applyBorder="1"/>
    <xf numFmtId="44" fontId="32" fillId="0" borderId="3" xfId="1" applyNumberFormat="1" applyFont="1" applyFill="1" applyBorder="1"/>
    <xf numFmtId="44" fontId="32" fillId="0" borderId="12" xfId="1" applyNumberFormat="1" applyFont="1" applyBorder="1"/>
    <xf numFmtId="44" fontId="32" fillId="0" borderId="4" xfId="1" applyNumberFormat="1" applyFont="1" applyFill="1" applyBorder="1"/>
    <xf numFmtId="44" fontId="6" fillId="0" borderId="0" xfId="14" applyNumberFormat="1"/>
    <xf numFmtId="4" fontId="17" fillId="0" borderId="0" xfId="13" applyNumberFormat="1" applyFont="1" applyFill="1" applyBorder="1"/>
    <xf numFmtId="4" fontId="17" fillId="0" borderId="0" xfId="14" applyNumberFormat="1" applyFont="1"/>
    <xf numFmtId="49" fontId="6" fillId="0" borderId="0" xfId="0" applyNumberFormat="1" applyFont="1"/>
    <xf numFmtId="43" fontId="103" fillId="0" borderId="3" xfId="52" applyFont="1" applyFill="1" applyBorder="1" applyAlignment="1">
      <alignment horizontal="center" vertical="center"/>
    </xf>
    <xf numFmtId="174" fontId="6" fillId="0" borderId="3" xfId="1" applyNumberFormat="1" applyFont="1" applyFill="1" applyBorder="1" applyAlignment="1">
      <alignment horizontal="right" vertical="center"/>
    </xf>
    <xf numFmtId="49" fontId="6" fillId="0" borderId="0" xfId="159" applyNumberFormat="1" applyAlignment="1">
      <alignment horizontal="left"/>
    </xf>
    <xf numFmtId="49" fontId="6" fillId="0" borderId="0" xfId="159" quotePrefix="1" applyNumberFormat="1" applyAlignment="1">
      <alignment horizontal="left"/>
    </xf>
    <xf numFmtId="0" fontId="28" fillId="0" borderId="78" xfId="0" applyFont="1" applyBorder="1"/>
    <xf numFmtId="0" fontId="28" fillId="0" borderId="79" xfId="0" applyFont="1" applyBorder="1"/>
    <xf numFmtId="44" fontId="28" fillId="0" borderId="79" xfId="172" applyFont="1" applyBorder="1"/>
    <xf numFmtId="3" fontId="6" fillId="0" borderId="9" xfId="2" applyFont="1" applyFill="1" applyBorder="1" applyAlignment="1">
      <alignment horizontal="right"/>
    </xf>
    <xf numFmtId="174" fontId="6" fillId="0" borderId="9" xfId="1" applyNumberFormat="1" applyFont="1" applyBorder="1" applyAlignment="1">
      <alignment horizontal="right"/>
    </xf>
    <xf numFmtId="1" fontId="0" fillId="0" borderId="9" xfId="0" applyNumberFormat="1" applyBorder="1"/>
    <xf numFmtId="174" fontId="0" fillId="0" borderId="9" xfId="0" applyNumberFormat="1" applyBorder="1"/>
    <xf numFmtId="0" fontId="0" fillId="0" borderId="9" xfId="0" applyBorder="1"/>
    <xf numFmtId="1" fontId="6" fillId="0" borderId="3" xfId="2" applyNumberFormat="1" applyFont="1" applyFill="1" applyBorder="1" applyAlignment="1">
      <alignment horizontal="right"/>
    </xf>
    <xf numFmtId="0" fontId="6" fillId="3" borderId="0" xfId="14" applyFill="1"/>
    <xf numFmtId="2" fontId="6" fillId="0" borderId="3" xfId="2" applyNumberFormat="1" applyFont="1" applyFill="1" applyBorder="1" applyAlignment="1">
      <alignment horizontal="right"/>
    </xf>
    <xf numFmtId="174" fontId="6" fillId="0" borderId="1" xfId="1" applyNumberFormat="1" applyFont="1" applyBorder="1" applyAlignment="1">
      <alignment horizontal="right"/>
    </xf>
    <xf numFmtId="174" fontId="6" fillId="0" borderId="4" xfId="1" applyNumberFormat="1" applyFont="1" applyBorder="1" applyAlignment="1">
      <alignment horizontal="right"/>
    </xf>
    <xf numFmtId="43" fontId="54" fillId="0" borderId="0" xfId="1" applyFont="1" applyAlignment="1">
      <alignment horizontal="right"/>
    </xf>
    <xf numFmtId="4" fontId="54" fillId="0" borderId="0" xfId="1" applyNumberFormat="1" applyFont="1" applyAlignment="1">
      <alignment horizontal="right"/>
    </xf>
    <xf numFmtId="0" fontId="6" fillId="0" borderId="3" xfId="14" applyBorder="1" applyAlignment="1">
      <alignment horizontal="right"/>
    </xf>
    <xf numFmtId="0" fontId="6" fillId="0" borderId="0" xfId="14" applyAlignment="1">
      <alignment vertical="center"/>
    </xf>
    <xf numFmtId="0" fontId="0" fillId="0" borderId="0" xfId="0" quotePrefix="1"/>
    <xf numFmtId="49" fontId="6" fillId="0" borderId="0" xfId="159" applyNumberFormat="1" applyAlignment="1">
      <alignment vertical="center"/>
    </xf>
    <xf numFmtId="0" fontId="6" fillId="0" borderId="0" xfId="159" applyAlignment="1">
      <alignment horizontal="left" vertical="center"/>
    </xf>
    <xf numFmtId="49" fontId="6" fillId="0" borderId="0" xfId="159" applyNumberFormat="1" applyAlignment="1">
      <alignment vertical="top"/>
    </xf>
    <xf numFmtId="0" fontId="6" fillId="0" borderId="0" xfId="159" applyAlignment="1">
      <alignment horizontal="left"/>
    </xf>
    <xf numFmtId="0" fontId="6" fillId="0" borderId="3" xfId="159" applyBorder="1" applyAlignment="1">
      <alignment horizontal="center" vertical="center"/>
    </xf>
    <xf numFmtId="0" fontId="6" fillId="0" borderId="3" xfId="159" applyBorder="1" applyAlignment="1">
      <alignment horizontal="center"/>
    </xf>
    <xf numFmtId="174" fontId="6" fillId="0" borderId="0" xfId="13" applyNumberFormat="1" applyFont="1" applyFill="1" applyBorder="1" applyAlignment="1">
      <alignment vertical="center"/>
    </xf>
    <xf numFmtId="174" fontId="6" fillId="0" borderId="0" xfId="13" applyNumberFormat="1" applyFont="1" applyFill="1" applyBorder="1"/>
    <xf numFmtId="43" fontId="5" fillId="0" borderId="4" xfId="1" applyFont="1" applyFill="1" applyBorder="1" applyAlignment="1">
      <alignment horizontal="center"/>
    </xf>
    <xf numFmtId="3" fontId="17" fillId="0" borderId="3" xfId="2" applyFont="1" applyBorder="1" applyAlignment="1">
      <alignment horizontal="right"/>
    </xf>
    <xf numFmtId="174" fontId="17" fillId="0" borderId="3" xfId="1" applyNumberFormat="1" applyFont="1" applyBorder="1" applyAlignment="1">
      <alignment horizontal="right"/>
    </xf>
    <xf numFmtId="4" fontId="17" fillId="0" borderId="6" xfId="2" applyNumberFormat="1" applyFont="1" applyBorder="1"/>
    <xf numFmtId="44" fontId="6" fillId="3" borderId="0" xfId="14" applyNumberFormat="1" applyFill="1"/>
    <xf numFmtId="44" fontId="6" fillId="0" borderId="3" xfId="1" applyNumberFormat="1" applyFont="1" applyFill="1" applyBorder="1" applyAlignment="1">
      <alignment horizontal="right"/>
    </xf>
    <xf numFmtId="44" fontId="6" fillId="0" borderId="3" xfId="2" applyNumberFormat="1" applyFont="1" applyFill="1" applyBorder="1"/>
    <xf numFmtId="0" fontId="6" fillId="0" borderId="0" xfId="1274" applyAlignment="1">
      <alignment horizontal="left"/>
    </xf>
    <xf numFmtId="44" fontId="6" fillId="0" borderId="3" xfId="13" applyNumberFormat="1" applyFont="1" applyFill="1" applyBorder="1"/>
    <xf numFmtId="0" fontId="6" fillId="0" borderId="0" xfId="8112" applyAlignment="1">
      <alignment horizontal="left"/>
    </xf>
    <xf numFmtId="44" fontId="6" fillId="0" borderId="3" xfId="1" applyNumberFormat="1" applyFont="1" applyBorder="1" applyAlignment="1">
      <alignment horizontal="right"/>
    </xf>
    <xf numFmtId="44" fontId="6" fillId="0" borderId="3" xfId="2" applyNumberFormat="1" applyFont="1" applyBorder="1"/>
    <xf numFmtId="49" fontId="17" fillId="0" borderId="2" xfId="0" applyNumberFormat="1" applyFont="1" applyBorder="1" applyAlignment="1">
      <alignment vertical="top"/>
    </xf>
    <xf numFmtId="44" fontId="6" fillId="0" borderId="1" xfId="2" applyNumberFormat="1" applyFont="1" applyBorder="1" applyAlignment="1" applyProtection="1">
      <alignment horizontal="right"/>
      <protection locked="0"/>
    </xf>
    <xf numFmtId="44" fontId="0" fillId="0" borderId="3" xfId="2" applyNumberFormat="1" applyFont="1" applyBorder="1" applyAlignment="1" applyProtection="1">
      <alignment horizontal="right"/>
      <protection locked="0"/>
    </xf>
    <xf numFmtId="49" fontId="17" fillId="0" borderId="5" xfId="0" applyNumberFormat="1" applyFont="1" applyBorder="1" applyAlignment="1">
      <alignment vertical="top"/>
    </xf>
    <xf numFmtId="44" fontId="6" fillId="0" borderId="4" xfId="2" applyNumberFormat="1" applyFont="1" applyBorder="1"/>
    <xf numFmtId="44" fontId="6" fillId="0" borderId="0" xfId="1" applyNumberFormat="1" applyFont="1" applyAlignment="1">
      <alignment horizontal="right"/>
    </xf>
    <xf numFmtId="44" fontId="6" fillId="0" borderId="0" xfId="2" applyNumberFormat="1" applyFont="1"/>
    <xf numFmtId="0" fontId="7" fillId="0" borderId="0" xfId="0" applyFont="1" applyAlignment="1">
      <alignment horizontal="left"/>
    </xf>
    <xf numFmtId="173" fontId="6" fillId="0" borderId="0" xfId="162" applyFont="1" applyBorder="1"/>
    <xf numFmtId="173" fontId="6" fillId="0" borderId="3" xfId="162" applyFont="1" applyBorder="1"/>
    <xf numFmtId="0" fontId="6" fillId="0" borderId="0" xfId="159" quotePrefix="1" applyAlignment="1">
      <alignment horizontal="left"/>
    </xf>
    <xf numFmtId="0" fontId="6" fillId="0" borderId="0" xfId="159" quotePrefix="1" applyAlignment="1">
      <alignment horizontal="left" vertical="center"/>
    </xf>
    <xf numFmtId="1" fontId="6" fillId="0" borderId="6" xfId="1" applyNumberFormat="1" applyFont="1" applyBorder="1" applyAlignment="1">
      <alignment horizontal="right"/>
    </xf>
    <xf numFmtId="1" fontId="6" fillId="0" borderId="6" xfId="14" applyNumberFormat="1" applyBorder="1"/>
    <xf numFmtId="1" fontId="6" fillId="0" borderId="6" xfId="1" applyNumberFormat="1" applyFont="1" applyFill="1" applyBorder="1" applyAlignment="1">
      <alignment horizontal="right"/>
    </xf>
    <xf numFmtId="1" fontId="6" fillId="0" borderId="0" xfId="1" applyNumberFormat="1" applyFont="1" applyBorder="1" applyAlignment="1">
      <alignment horizontal="right"/>
    </xf>
    <xf numFmtId="2" fontId="6" fillId="0" borderId="0" xfId="1" applyNumberFormat="1" applyFont="1" applyBorder="1" applyAlignment="1">
      <alignment horizontal="right"/>
    </xf>
    <xf numFmtId="1" fontId="6" fillId="0" borderId="0" xfId="14" applyNumberFormat="1"/>
    <xf numFmtId="175" fontId="6" fillId="0" borderId="0" xfId="14" applyNumberFormat="1"/>
    <xf numFmtId="1" fontId="6" fillId="0" borderId="0" xfId="1" applyNumberFormat="1" applyFont="1" applyFill="1" applyBorder="1" applyAlignment="1">
      <alignment horizontal="right"/>
    </xf>
    <xf numFmtId="175" fontId="6" fillId="0" borderId="0" xfId="1" applyNumberFormat="1" applyFont="1" applyFill="1" applyBorder="1" applyAlignment="1">
      <alignment horizontal="right"/>
    </xf>
    <xf numFmtId="174" fontId="6" fillId="0" borderId="0" xfId="1" applyNumberFormat="1" applyFont="1" applyFill="1" applyBorder="1" applyAlignment="1">
      <alignment horizontal="right"/>
    </xf>
    <xf numFmtId="174" fontId="17" fillId="0" borderId="3" xfId="0" applyNumberFormat="1" applyFont="1" applyBorder="1"/>
    <xf numFmtId="174" fontId="17" fillId="0" borderId="3" xfId="2" applyNumberFormat="1" applyFont="1" applyBorder="1"/>
    <xf numFmtId="166" fontId="17" fillId="0" borderId="0" xfId="1" applyNumberFormat="1" applyFont="1" applyAlignment="1">
      <alignment horizontal="right"/>
    </xf>
    <xf numFmtId="174" fontId="22" fillId="0" borderId="0" xfId="2" applyNumberFormat="1" applyFont="1" applyAlignment="1">
      <alignment horizontal="right"/>
    </xf>
    <xf numFmtId="174" fontId="17" fillId="0" borderId="0" xfId="1" applyNumberFormat="1" applyFont="1" applyAlignment="1">
      <alignment horizontal="right"/>
    </xf>
    <xf numFmtId="174" fontId="17" fillId="0" borderId="0" xfId="2" applyNumberFormat="1" applyFont="1"/>
    <xf numFmtId="166" fontId="22" fillId="0" borderId="1" xfId="1" applyNumberFormat="1" applyFont="1" applyBorder="1" applyAlignment="1">
      <alignment horizontal="right"/>
    </xf>
    <xf numFmtId="174" fontId="22" fillId="0" borderId="1" xfId="1" applyNumberFormat="1" applyFont="1" applyBorder="1" applyAlignment="1">
      <alignment horizontal="right"/>
    </xf>
    <xf numFmtId="174" fontId="22" fillId="0" borderId="1" xfId="2" applyNumberFormat="1" applyFont="1" applyBorder="1" applyAlignment="1">
      <alignment horizontal="centerContinuous"/>
    </xf>
    <xf numFmtId="166" fontId="22" fillId="0" borderId="3" xfId="1" applyNumberFormat="1" applyFont="1" applyBorder="1" applyAlignment="1">
      <alignment horizontal="center"/>
    </xf>
    <xf numFmtId="174" fontId="22" fillId="0" borderId="3" xfId="1" applyNumberFormat="1" applyFont="1" applyBorder="1" applyAlignment="1">
      <alignment horizontal="center"/>
    </xf>
    <xf numFmtId="174" fontId="22" fillId="0" borderId="3" xfId="2" applyNumberFormat="1" applyFont="1" applyBorder="1" applyAlignment="1">
      <alignment horizontal="centerContinuous"/>
    </xf>
    <xf numFmtId="166" fontId="22" fillId="0" borderId="4" xfId="1" applyNumberFormat="1" applyFont="1" applyBorder="1" applyAlignment="1">
      <alignment horizontal="center"/>
    </xf>
    <xf numFmtId="174" fontId="22" fillId="0" borderId="4" xfId="1" applyNumberFormat="1" applyFont="1" applyBorder="1" applyAlignment="1">
      <alignment horizontal="right"/>
    </xf>
    <xf numFmtId="174" fontId="22" fillId="0" borderId="4" xfId="2" applyNumberFormat="1" applyFont="1" applyBorder="1"/>
    <xf numFmtId="166" fontId="17" fillId="0" borderId="3" xfId="2" applyNumberFormat="1" applyFont="1" applyBorder="1" applyAlignment="1">
      <alignment horizontal="right"/>
    </xf>
    <xf numFmtId="0" fontId="17" fillId="0" borderId="3" xfId="0" applyFont="1" applyBorder="1" applyAlignment="1">
      <alignment vertical="top" wrapText="1"/>
    </xf>
    <xf numFmtId="0" fontId="22" fillId="0" borderId="9" xfId="0" applyFont="1" applyBorder="1" applyAlignment="1">
      <alignment vertical="top"/>
    </xf>
    <xf numFmtId="0" fontId="17" fillId="0" borderId="3" xfId="0" applyFont="1" applyBorder="1" applyAlignment="1">
      <alignment horizontal="center" vertical="center"/>
    </xf>
    <xf numFmtId="0" fontId="101" fillId="0" borderId="0" xfId="0" applyFont="1" applyAlignment="1">
      <alignment vertical="top"/>
    </xf>
    <xf numFmtId="0" fontId="17" fillId="0" borderId="0" xfId="0" applyFont="1" applyAlignment="1">
      <alignment vertical="top"/>
    </xf>
    <xf numFmtId="0" fontId="17" fillId="0" borderId="3" xfId="0" applyFont="1" applyBorder="1" applyAlignment="1">
      <alignment horizontal="center" vertical="center" wrapText="1"/>
    </xf>
    <xf numFmtId="174" fontId="17" fillId="0" borderId="3" xfId="121" applyNumberFormat="1" applyFont="1" applyFill="1" applyBorder="1" applyAlignment="1">
      <alignment horizontal="right"/>
    </xf>
    <xf numFmtId="0" fontId="22" fillId="0" borderId="0" xfId="14" applyFont="1"/>
    <xf numFmtId="174" fontId="17" fillId="0" borderId="3" xfId="1" quotePrefix="1" applyNumberFormat="1" applyFont="1" applyBorder="1" applyAlignment="1">
      <alignment horizontal="right"/>
    </xf>
    <xf numFmtId="166" fontId="17" fillId="0" borderId="2" xfId="1" applyNumberFormat="1" applyFont="1" applyBorder="1" applyAlignment="1">
      <alignment horizontal="right"/>
    </xf>
    <xf numFmtId="174" fontId="17" fillId="0" borderId="2" xfId="1" applyNumberFormat="1" applyFont="1" applyBorder="1" applyAlignment="1">
      <alignment horizontal="right"/>
    </xf>
    <xf numFmtId="174" fontId="17" fillId="0" borderId="1" xfId="2" applyNumberFormat="1" applyFont="1" applyBorder="1" applyAlignment="1" applyProtection="1">
      <alignment horizontal="right"/>
      <protection locked="0"/>
    </xf>
    <xf numFmtId="166" fontId="17" fillId="0" borderId="0" xfId="1" applyNumberFormat="1" applyFont="1" applyBorder="1" applyAlignment="1">
      <alignment horizontal="right"/>
    </xf>
    <xf numFmtId="174" fontId="17" fillId="0" borderId="0" xfId="1" applyNumberFormat="1" applyFont="1" applyBorder="1" applyAlignment="1">
      <alignment horizontal="right"/>
    </xf>
    <xf numFmtId="174" fontId="17" fillId="0" borderId="3" xfId="2" applyNumberFormat="1" applyFont="1" applyBorder="1" applyAlignment="1" applyProtection="1">
      <alignment horizontal="right"/>
      <protection locked="0"/>
    </xf>
    <xf numFmtId="166" fontId="17" fillId="0" borderId="5" xfId="1" applyNumberFormat="1" applyFont="1" applyBorder="1" applyAlignment="1">
      <alignment horizontal="right"/>
    </xf>
    <xf numFmtId="174" fontId="17" fillId="0" borderId="5" xfId="1" applyNumberFormat="1" applyFont="1" applyBorder="1" applyAlignment="1">
      <alignment horizontal="right"/>
    </xf>
    <xf numFmtId="174" fontId="17" fillId="0" borderId="4" xfId="2" applyNumberFormat="1" applyFont="1" applyBorder="1"/>
    <xf numFmtId="174" fontId="17" fillId="0" borderId="0" xfId="2" applyNumberFormat="1" applyFont="1" applyAlignment="1"/>
    <xf numFmtId="166" fontId="17" fillId="0" borderId="0" xfId="14" applyNumberFormat="1" applyFont="1"/>
    <xf numFmtId="0" fontId="6" fillId="0" borderId="1" xfId="0" applyFont="1" applyBorder="1" applyAlignment="1">
      <alignment horizontal="center"/>
    </xf>
    <xf numFmtId="0" fontId="6" fillId="0" borderId="4" xfId="0" applyFont="1" applyBorder="1" applyAlignment="1">
      <alignment horizontal="center"/>
    </xf>
    <xf numFmtId="2" fontId="6" fillId="0" borderId="3" xfId="0" applyNumberFormat="1" applyFont="1" applyBorder="1" applyAlignment="1">
      <alignment horizontal="left"/>
    </xf>
    <xf numFmtId="0" fontId="6" fillId="0" borderId="3" xfId="0" quotePrefix="1" applyFont="1" applyBorder="1" applyAlignment="1">
      <alignment horizontal="left"/>
    </xf>
    <xf numFmtId="0" fontId="6" fillId="0" borderId="3" xfId="37" applyBorder="1" applyAlignment="1">
      <alignment horizontal="left"/>
    </xf>
    <xf numFmtId="2" fontId="6" fillId="0" borderId="3" xfId="37" applyNumberFormat="1" applyBorder="1" applyAlignment="1">
      <alignment horizontal="left"/>
    </xf>
    <xf numFmtId="43" fontId="6" fillId="0" borderId="3" xfId="160" applyFont="1" applyBorder="1" applyAlignment="1">
      <alignment horizontal="right"/>
    </xf>
    <xf numFmtId="175" fontId="6" fillId="0" borderId="3" xfId="37" applyNumberFormat="1" applyBorder="1" applyAlignment="1">
      <alignment horizontal="left"/>
    </xf>
    <xf numFmtId="0" fontId="6" fillId="0" borderId="4" xfId="0" applyFont="1" applyBorder="1"/>
    <xf numFmtId="0" fontId="6" fillId="0" borderId="0" xfId="158" applyFont="1" applyAlignment="1">
      <alignment vertical="top" wrapText="1"/>
    </xf>
    <xf numFmtId="0" fontId="6" fillId="0" borderId="3" xfId="158" applyFont="1" applyBorder="1" applyAlignment="1">
      <alignment horizontal="center" vertical="center" wrapText="1"/>
    </xf>
    <xf numFmtId="0" fontId="6" fillId="0" borderId="3" xfId="158" applyFont="1" applyBorder="1" applyAlignment="1">
      <alignment vertical="top" wrapText="1"/>
    </xf>
    <xf numFmtId="0" fontId="6" fillId="0" borderId="0" xfId="158" applyFont="1" applyAlignment="1">
      <alignment vertical="top"/>
    </xf>
    <xf numFmtId="0" fontId="6" fillId="0" borderId="0" xfId="158" applyFont="1" applyAlignment="1">
      <alignment horizontal="left"/>
    </xf>
    <xf numFmtId="0" fontId="6" fillId="0" borderId="3" xfId="158" applyFont="1" applyBorder="1" applyAlignment="1">
      <alignment horizontal="center" vertical="center"/>
    </xf>
    <xf numFmtId="172" fontId="6" fillId="3" borderId="0" xfId="12" applyNumberFormat="1" applyFill="1"/>
    <xf numFmtId="0" fontId="6" fillId="0" borderId="1" xfId="0" applyFont="1" applyBorder="1"/>
    <xf numFmtId="0" fontId="5" fillId="0" borderId="3" xfId="0" applyFont="1" applyBorder="1"/>
    <xf numFmtId="0" fontId="6" fillId="3" borderId="0" xfId="0" applyFont="1" applyFill="1"/>
    <xf numFmtId="9" fontId="6" fillId="3" borderId="0" xfId="0" applyNumberFormat="1" applyFont="1" applyFill="1"/>
    <xf numFmtId="0" fontId="6" fillId="0" borderId="9" xfId="0" applyFont="1" applyBorder="1" applyAlignment="1">
      <alignment horizontal="center"/>
    </xf>
    <xf numFmtId="4" fontId="6" fillId="0" borderId="0" xfId="0" applyNumberFormat="1" applyFont="1" applyAlignment="1">
      <alignment vertical="top"/>
    </xf>
    <xf numFmtId="4" fontId="6" fillId="0" borderId="0" xfId="0" applyNumberFormat="1" applyFont="1"/>
    <xf numFmtId="166" fontId="6" fillId="0" borderId="3" xfId="0" applyNumberFormat="1" applyFont="1" applyBorder="1" applyAlignment="1">
      <alignment horizontal="right"/>
    </xf>
    <xf numFmtId="9" fontId="6" fillId="0" borderId="0" xfId="0" applyNumberFormat="1" applyFont="1"/>
    <xf numFmtId="174" fontId="6" fillId="0" borderId="4" xfId="0" applyNumberFormat="1" applyFont="1" applyBorder="1" applyAlignment="1">
      <alignment horizontal="left"/>
    </xf>
    <xf numFmtId="174" fontId="6" fillId="0" borderId="3" xfId="0" applyNumberFormat="1" applyFont="1" applyBorder="1" applyAlignment="1">
      <alignment horizontal="left"/>
    </xf>
    <xf numFmtId="174" fontId="6" fillId="0" borderId="3" xfId="2" applyNumberFormat="1" applyFont="1" applyBorder="1" applyAlignment="1" applyProtection="1">
      <alignment horizontal="right" vertical="top"/>
      <protection locked="0"/>
    </xf>
    <xf numFmtId="0" fontId="6" fillId="0" borderId="6" xfId="14" applyBorder="1" applyAlignment="1">
      <alignment horizontal="center"/>
    </xf>
    <xf numFmtId="167" fontId="6" fillId="0" borderId="3" xfId="14" applyNumberFormat="1" applyBorder="1" applyAlignment="1">
      <alignment horizontal="center"/>
    </xf>
    <xf numFmtId="0" fontId="6" fillId="0" borderId="0" xfId="0" applyFont="1" applyAlignment="1">
      <alignment horizontal="right"/>
    </xf>
    <xf numFmtId="167" fontId="6" fillId="0" borderId="0" xfId="14" applyNumberFormat="1"/>
    <xf numFmtId="165" fontId="6" fillId="2" borderId="3" xfId="2" quotePrefix="1" applyNumberFormat="1" applyFont="1" applyFill="1" applyBorder="1" applyAlignment="1" applyProtection="1">
      <alignment horizontal="right"/>
      <protection locked="0"/>
    </xf>
    <xf numFmtId="174" fontId="6" fillId="0" borderId="3" xfId="5" applyNumberFormat="1" applyFont="1" applyBorder="1" applyAlignment="1">
      <alignment horizontal="right"/>
    </xf>
    <xf numFmtId="49" fontId="6" fillId="0" borderId="3" xfId="14" applyNumberFormat="1" applyBorder="1" applyAlignment="1">
      <alignment horizontal="left"/>
    </xf>
    <xf numFmtId="170" fontId="6" fillId="0" borderId="0" xfId="14" applyNumberFormat="1"/>
    <xf numFmtId="170" fontId="6" fillId="0" borderId="9" xfId="14" applyNumberFormat="1" applyBorder="1"/>
    <xf numFmtId="49" fontId="6" fillId="0" borderId="0" xfId="14" applyNumberFormat="1" applyAlignment="1">
      <alignment vertical="top" wrapText="1"/>
    </xf>
    <xf numFmtId="44" fontId="6" fillId="0" borderId="13" xfId="1" applyNumberFormat="1" applyFont="1" applyBorder="1" applyAlignment="1">
      <alignment horizontal="right"/>
    </xf>
    <xf numFmtId="44" fontId="6" fillId="0" borderId="9" xfId="1" applyNumberFormat="1" applyFont="1" applyBorder="1" applyAlignment="1">
      <alignment horizontal="right"/>
    </xf>
    <xf numFmtId="44" fontId="6" fillId="0" borderId="10" xfId="1" applyNumberFormat="1" applyFont="1" applyBorder="1" applyAlignment="1">
      <alignment horizontal="right"/>
    </xf>
    <xf numFmtId="3" fontId="6" fillId="0" borderId="2" xfId="2" applyFont="1" applyBorder="1" applyAlignment="1">
      <alignment horizontal="right"/>
    </xf>
    <xf numFmtId="3" fontId="6" fillId="0" borderId="0" xfId="2" applyFont="1" applyBorder="1" applyAlignment="1">
      <alignment horizontal="right"/>
    </xf>
    <xf numFmtId="3" fontId="6" fillId="0" borderId="5" xfId="2" applyFont="1" applyBorder="1" applyAlignment="1">
      <alignment horizontal="right"/>
    </xf>
    <xf numFmtId="0" fontId="6" fillId="0" borderId="0" xfId="14" applyAlignment="1">
      <alignment horizontal="left" wrapText="1"/>
    </xf>
    <xf numFmtId="0" fontId="6" fillId="0" borderId="9" xfId="14" applyBorder="1" applyAlignment="1">
      <alignment horizontal="left" wrapText="1"/>
    </xf>
    <xf numFmtId="0" fontId="17" fillId="0" borderId="6" xfId="14" applyFont="1" applyBorder="1" applyAlignment="1">
      <alignment horizontal="center"/>
    </xf>
    <xf numFmtId="0" fontId="17" fillId="0" borderId="0" xfId="14" applyFont="1" applyAlignment="1">
      <alignment horizontal="center"/>
    </xf>
    <xf numFmtId="0" fontId="6" fillId="0" borderId="6" xfId="14" applyBorder="1" applyAlignment="1">
      <alignment horizontal="left" vertical="top" wrapText="1"/>
    </xf>
    <xf numFmtId="0" fontId="6" fillId="0" borderId="0" xfId="14" applyAlignment="1">
      <alignment horizontal="left" vertical="top" wrapText="1"/>
    </xf>
    <xf numFmtId="0" fontId="6" fillId="0" borderId="9" xfId="14" applyBorder="1" applyAlignment="1">
      <alignment horizontal="left" vertical="top" wrapText="1"/>
    </xf>
    <xf numFmtId="0" fontId="6" fillId="0" borderId="6"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wrapText="1"/>
    </xf>
    <xf numFmtId="0" fontId="27" fillId="4" borderId="17" xfId="0" applyFont="1" applyFill="1" applyBorder="1" applyAlignment="1">
      <alignment horizontal="left"/>
    </xf>
    <xf numFmtId="0" fontId="27" fillId="4" borderId="18" xfId="0" applyFont="1" applyFill="1" applyBorder="1" applyAlignment="1">
      <alignment horizontal="left"/>
    </xf>
    <xf numFmtId="0" fontId="27" fillId="4" borderId="14" xfId="0" applyFont="1" applyFill="1" applyBorder="1" applyAlignment="1">
      <alignment horizontal="left"/>
    </xf>
    <xf numFmtId="0" fontId="27" fillId="0" borderId="17" xfId="0" applyFont="1" applyBorder="1" applyAlignment="1">
      <alignment horizontal="center"/>
    </xf>
    <xf numFmtId="0" fontId="27" fillId="0" borderId="18" xfId="0" applyFont="1" applyBorder="1" applyAlignment="1">
      <alignment horizontal="center"/>
    </xf>
    <xf numFmtId="0" fontId="27" fillId="0" borderId="19" xfId="0" applyFont="1" applyBorder="1" applyAlignment="1">
      <alignment horizontal="center"/>
    </xf>
    <xf numFmtId="0" fontId="27" fillId="0" borderId="17" xfId="0" applyFont="1" applyBorder="1" applyAlignment="1">
      <alignment horizontal="left"/>
    </xf>
    <xf numFmtId="0" fontId="27" fillId="0" borderId="18" xfId="0" applyFont="1" applyBorder="1" applyAlignment="1">
      <alignment horizontal="left"/>
    </xf>
    <xf numFmtId="0" fontId="27" fillId="0" borderId="14" xfId="0" applyFont="1" applyBorder="1" applyAlignment="1">
      <alignment horizontal="left"/>
    </xf>
    <xf numFmtId="0" fontId="28" fillId="0" borderId="17" xfId="0" applyFont="1" applyBorder="1" applyAlignment="1">
      <alignment horizontal="center"/>
    </xf>
    <xf numFmtId="0" fontId="28" fillId="0" borderId="18" xfId="0" applyFont="1" applyBorder="1" applyAlignment="1">
      <alignment horizontal="center"/>
    </xf>
    <xf numFmtId="0" fontId="28" fillId="0" borderId="19" xfId="0" applyFont="1" applyBorder="1" applyAlignment="1">
      <alignment horizontal="center"/>
    </xf>
    <xf numFmtId="0" fontId="27" fillId="4" borderId="21" xfId="0" applyFont="1" applyFill="1" applyBorder="1" applyAlignment="1">
      <alignment horizontal="left"/>
    </xf>
    <xf numFmtId="0" fontId="27" fillId="4" borderId="22" xfId="0" applyFont="1" applyFill="1" applyBorder="1" applyAlignment="1">
      <alignment horizontal="left"/>
    </xf>
    <xf numFmtId="0" fontId="27" fillId="4" borderId="67" xfId="0" applyFont="1" applyFill="1" applyBorder="1" applyAlignment="1">
      <alignment horizontal="left"/>
    </xf>
    <xf numFmtId="0" fontId="27" fillId="4" borderId="19" xfId="0" applyFont="1" applyFill="1" applyBorder="1" applyAlignment="1">
      <alignment horizontal="left"/>
    </xf>
    <xf numFmtId="0" fontId="35" fillId="0" borderId="30" xfId="0" applyFont="1" applyBorder="1" applyAlignment="1">
      <alignment horizontal="left"/>
    </xf>
    <xf numFmtId="0" fontId="35" fillId="0" borderId="13" xfId="0" applyFont="1" applyBorder="1" applyAlignment="1">
      <alignment horizontal="left"/>
    </xf>
    <xf numFmtId="0" fontId="35" fillId="5" borderId="17" xfId="0" applyFont="1" applyFill="1" applyBorder="1" applyProtection="1">
      <protection locked="0"/>
    </xf>
    <xf numFmtId="0" fontId="35" fillId="5" borderId="18" xfId="0" applyFont="1" applyFill="1" applyBorder="1" applyProtection="1">
      <protection locked="0"/>
    </xf>
    <xf numFmtId="0" fontId="35" fillId="0" borderId="32" xfId="0" applyFont="1" applyBorder="1" applyAlignment="1">
      <alignment horizontal="left" vertical="center"/>
    </xf>
    <xf numFmtId="0" fontId="35" fillId="0" borderId="9" xfId="0" applyFont="1" applyBorder="1" applyAlignment="1">
      <alignment horizontal="left" vertical="center"/>
    </xf>
    <xf numFmtId="0" fontId="35" fillId="5" borderId="11" xfId="0" applyFont="1" applyFill="1" applyBorder="1" applyAlignment="1" applyProtection="1">
      <alignment horizontal="left" vertical="top" wrapText="1"/>
      <protection locked="0"/>
    </xf>
    <xf numFmtId="0" fontId="35" fillId="5" borderId="20" xfId="0" applyFont="1" applyFill="1" applyBorder="1" applyAlignment="1" applyProtection="1">
      <alignment horizontal="left" vertical="top" wrapText="1"/>
      <protection locked="0"/>
    </xf>
    <xf numFmtId="0" fontId="35" fillId="0" borderId="32" xfId="0" applyFont="1" applyBorder="1" applyAlignment="1">
      <alignment horizontal="left"/>
    </xf>
    <xf numFmtId="0" fontId="35" fillId="0" borderId="9" xfId="0" applyFont="1" applyBorder="1" applyAlignment="1">
      <alignment horizontal="left"/>
    </xf>
    <xf numFmtId="0" fontId="35" fillId="5" borderId="6" xfId="0" applyFont="1" applyFill="1" applyBorder="1" applyAlignment="1" applyProtection="1">
      <alignment horizontal="left"/>
      <protection locked="0"/>
    </xf>
    <xf numFmtId="0" fontId="35" fillId="5" borderId="0" xfId="0" applyFont="1" applyFill="1" applyAlignment="1" applyProtection="1">
      <alignment horizontal="left"/>
      <protection locked="0"/>
    </xf>
    <xf numFmtId="0" fontId="35" fillId="5" borderId="33" xfId="0" applyFont="1" applyFill="1" applyBorder="1" applyAlignment="1" applyProtection="1">
      <alignment horizontal="left"/>
      <protection locked="0"/>
    </xf>
    <xf numFmtId="17" fontId="35" fillId="5" borderId="11" xfId="0" applyNumberFormat="1" applyFont="1" applyFill="1" applyBorder="1" applyAlignment="1" applyProtection="1">
      <alignment horizontal="left"/>
      <protection locked="0"/>
    </xf>
    <xf numFmtId="0" fontId="35" fillId="5" borderId="11" xfId="0" applyFont="1" applyFill="1" applyBorder="1" applyAlignment="1" applyProtection="1">
      <alignment horizontal="left"/>
      <protection locked="0"/>
    </xf>
    <xf numFmtId="0" fontId="35" fillId="5" borderId="20" xfId="0" applyFont="1" applyFill="1" applyBorder="1" applyAlignment="1" applyProtection="1">
      <alignment horizontal="left"/>
      <protection locked="0"/>
    </xf>
    <xf numFmtId="0" fontId="35" fillId="0" borderId="32" xfId="0" applyFont="1" applyBorder="1" applyAlignment="1">
      <alignment horizontal="left" vertical="top"/>
    </xf>
    <xf numFmtId="0" fontId="35" fillId="0" borderId="0" xfId="0" applyFont="1" applyAlignment="1">
      <alignment horizontal="left" vertical="top"/>
    </xf>
    <xf numFmtId="0" fontId="35" fillId="0" borderId="16" xfId="0" applyFont="1" applyBorder="1" applyAlignment="1">
      <alignment horizontal="center"/>
    </xf>
    <xf numFmtId="0" fontId="35" fillId="0" borderId="11" xfId="0" applyFont="1" applyBorder="1" applyAlignment="1">
      <alignment horizontal="center"/>
    </xf>
    <xf numFmtId="178" fontId="35" fillId="0" borderId="11" xfId="0" applyNumberFormat="1" applyFont="1" applyBorder="1" applyAlignment="1">
      <alignment horizontal="center"/>
    </xf>
    <xf numFmtId="0" fontId="35" fillId="0" borderId="11" xfId="0" applyFont="1" applyBorder="1" applyAlignment="1">
      <alignment horizontal="left" vertical="top" wrapText="1"/>
    </xf>
    <xf numFmtId="0" fontId="35" fillId="0" borderId="11" xfId="0" applyFont="1" applyBorder="1" applyAlignment="1">
      <alignment horizontal="left" vertical="center" wrapText="1"/>
    </xf>
    <xf numFmtId="0" fontId="0" fillId="0" borderId="0" xfId="0" applyAlignment="1">
      <alignment horizontal="center"/>
    </xf>
    <xf numFmtId="0" fontId="0" fillId="0" borderId="11" xfId="0" applyBorder="1" applyAlignment="1">
      <alignment horizontal="center" vertical="center" wrapText="1"/>
    </xf>
    <xf numFmtId="187" fontId="32" fillId="0" borderId="32" xfId="0" applyNumberFormat="1" applyFont="1" applyBorder="1" applyAlignment="1">
      <alignment horizontal="left"/>
    </xf>
    <xf numFmtId="187" fontId="32" fillId="0" borderId="0" xfId="0" applyNumberFormat="1" applyFont="1" applyAlignment="1">
      <alignment horizontal="left"/>
    </xf>
    <xf numFmtId="187" fontId="32" fillId="0" borderId="33" xfId="0" applyNumberFormat="1" applyFont="1" applyBorder="1" applyAlignment="1">
      <alignment horizontal="left"/>
    </xf>
    <xf numFmtId="0" fontId="42" fillId="8" borderId="28" xfId="0" applyFont="1" applyFill="1" applyBorder="1" applyAlignment="1">
      <alignment horizontal="left" vertical="top" wrapText="1"/>
    </xf>
    <xf numFmtId="0" fontId="42" fillId="8" borderId="29" xfId="0" applyFont="1" applyFill="1" applyBorder="1" applyAlignment="1">
      <alignment horizontal="left" vertical="top" wrapText="1"/>
    </xf>
    <xf numFmtId="0" fontId="42" fillId="8" borderId="24" xfId="0" applyFont="1" applyFill="1" applyBorder="1" applyAlignment="1">
      <alignment horizontal="left" vertical="top" wrapText="1"/>
    </xf>
    <xf numFmtId="0" fontId="42" fillId="8" borderId="23" xfId="0" applyFont="1" applyFill="1" applyBorder="1" applyAlignment="1">
      <alignment horizontal="center" vertical="top" wrapText="1"/>
    </xf>
    <xf numFmtId="0" fontId="42" fillId="8" borderId="44" xfId="0" applyFont="1" applyFill="1" applyBorder="1" applyAlignment="1">
      <alignment horizontal="center" vertical="top" wrapText="1"/>
    </xf>
    <xf numFmtId="183" fontId="42" fillId="8" borderId="42" xfId="0" applyNumberFormat="1" applyFont="1" applyFill="1" applyBorder="1" applyAlignment="1">
      <alignment horizontal="center" vertical="center"/>
    </xf>
    <xf numFmtId="183" fontId="42" fillId="8" borderId="43" xfId="0" applyNumberFormat="1" applyFont="1" applyFill="1" applyBorder="1" applyAlignment="1">
      <alignment horizontal="center" vertical="center"/>
    </xf>
    <xf numFmtId="9" fontId="32" fillId="8" borderId="21" xfId="0" applyNumberFormat="1" applyFont="1" applyFill="1" applyBorder="1" applyAlignment="1">
      <alignment horizontal="center" vertical="top" wrapText="1"/>
    </xf>
    <xf numFmtId="9" fontId="32" fillId="8" borderId="45" xfId="0" applyNumberFormat="1" applyFont="1" applyFill="1" applyBorder="1" applyAlignment="1">
      <alignment horizontal="center" vertical="top" wrapText="1"/>
    </xf>
    <xf numFmtId="185" fontId="32" fillId="0" borderId="28" xfId="0" applyNumberFormat="1" applyFont="1" applyBorder="1" applyAlignment="1">
      <alignment horizontal="left"/>
    </xf>
    <xf numFmtId="185" fontId="32" fillId="0" borderId="29" xfId="0" applyNumberFormat="1" applyFont="1" applyBorder="1" applyAlignment="1">
      <alignment horizontal="left"/>
    </xf>
    <xf numFmtId="185" fontId="32" fillId="0" borderId="24" xfId="0" applyNumberFormat="1" applyFont="1" applyBorder="1" applyAlignment="1">
      <alignment horizontal="left"/>
    </xf>
    <xf numFmtId="0" fontId="27" fillId="4" borderId="23" xfId="0" applyFont="1" applyFill="1" applyBorder="1" applyAlignment="1">
      <alignment horizontal="center" vertical="center"/>
    </xf>
    <xf numFmtId="0" fontId="27" fillId="4" borderId="25" xfId="0" applyFont="1" applyFill="1" applyBorder="1" applyAlignment="1">
      <alignment horizontal="center" vertical="center"/>
    </xf>
    <xf numFmtId="188" fontId="32" fillId="0" borderId="32" xfId="0" applyNumberFormat="1" applyFont="1" applyBorder="1" applyAlignment="1">
      <alignment horizontal="left"/>
    </xf>
    <xf numFmtId="188" fontId="32" fillId="0" borderId="0" xfId="0" applyNumberFormat="1" applyFont="1" applyAlignment="1">
      <alignment horizontal="left"/>
    </xf>
    <xf numFmtId="188" fontId="32" fillId="0" borderId="33" xfId="0" applyNumberFormat="1" applyFont="1" applyBorder="1" applyAlignment="1">
      <alignment horizontal="left"/>
    </xf>
    <xf numFmtId="189" fontId="32" fillId="0" borderId="32" xfId="0" applyNumberFormat="1" applyFont="1" applyBorder="1" applyAlignment="1">
      <alignment horizontal="left"/>
    </xf>
    <xf numFmtId="189" fontId="32" fillId="0" borderId="0" xfId="0" applyNumberFormat="1" applyFont="1" applyAlignment="1">
      <alignment horizontal="left"/>
    </xf>
    <xf numFmtId="189" fontId="32" fillId="0" borderId="33" xfId="0" applyNumberFormat="1" applyFont="1" applyBorder="1" applyAlignment="1">
      <alignment horizontal="left"/>
    </xf>
    <xf numFmtId="190" fontId="32" fillId="0" borderId="32" xfId="0" applyNumberFormat="1" applyFont="1" applyBorder="1" applyAlignment="1">
      <alignment horizontal="left"/>
    </xf>
    <xf numFmtId="190" fontId="32" fillId="0" borderId="0" xfId="0" applyNumberFormat="1" applyFont="1" applyAlignment="1">
      <alignment horizontal="left"/>
    </xf>
    <xf numFmtId="190" fontId="32" fillId="0" borderId="33" xfId="0" applyNumberFormat="1" applyFont="1" applyBorder="1" applyAlignment="1">
      <alignment horizontal="left"/>
    </xf>
    <xf numFmtId="191" fontId="32" fillId="0" borderId="38" xfId="0" applyNumberFormat="1" applyFont="1" applyBorder="1" applyAlignment="1">
      <alignment horizontal="left"/>
    </xf>
    <xf numFmtId="191" fontId="32" fillId="0" borderId="39" xfId="0" applyNumberFormat="1" applyFont="1" applyBorder="1" applyAlignment="1">
      <alignment horizontal="left"/>
    </xf>
    <xf numFmtId="191" fontId="32" fillId="0" borderId="26" xfId="0" applyNumberFormat="1" applyFont="1" applyBorder="1" applyAlignment="1">
      <alignment horizontal="left"/>
    </xf>
    <xf numFmtId="192" fontId="26" fillId="0" borderId="49" xfId="0" applyNumberFormat="1" applyFont="1" applyBorder="1" applyAlignment="1">
      <alignment horizontal="left" vertical="center"/>
    </xf>
    <xf numFmtId="192" fontId="26" fillId="0" borderId="22" xfId="0" applyNumberFormat="1" applyFont="1" applyBorder="1" applyAlignment="1">
      <alignment horizontal="left" vertical="center"/>
    </xf>
    <xf numFmtId="0" fontId="32" fillId="0" borderId="53" xfId="0" applyFont="1" applyBorder="1" applyAlignment="1">
      <alignment horizontal="left" wrapText="1"/>
    </xf>
    <xf numFmtId="0" fontId="32" fillId="0" borderId="54" xfId="0" applyFont="1" applyBorder="1" applyAlignment="1">
      <alignment horizontal="left" wrapText="1"/>
    </xf>
    <xf numFmtId="0" fontId="32" fillId="0" borderId="55" xfId="0" applyFont="1" applyBorder="1" applyAlignment="1">
      <alignment horizontal="left" wrapText="1"/>
    </xf>
    <xf numFmtId="0" fontId="42" fillId="0" borderId="32" xfId="0" applyFont="1" applyBorder="1"/>
    <xf numFmtId="0" fontId="42" fillId="0" borderId="0" xfId="0" applyFont="1"/>
    <xf numFmtId="0" fontId="42" fillId="0" borderId="33" xfId="0" applyFont="1" applyBorder="1"/>
    <xf numFmtId="0" fontId="32" fillId="0" borderId="32" xfId="0" applyFont="1" applyBorder="1"/>
    <xf numFmtId="0" fontId="32" fillId="0" borderId="0" xfId="0" applyFont="1"/>
    <xf numFmtId="0" fontId="32" fillId="0" borderId="33" xfId="0" applyFont="1" applyBorder="1"/>
    <xf numFmtId="0" fontId="42" fillId="8" borderId="50" xfId="0" applyFont="1" applyFill="1" applyBorder="1"/>
    <xf numFmtId="0" fontId="42" fillId="8" borderId="51" xfId="0" applyFont="1" applyFill="1" applyBorder="1"/>
    <xf numFmtId="0" fontId="42" fillId="8" borderId="52" xfId="0" applyFont="1" applyFill="1" applyBorder="1"/>
    <xf numFmtId="0" fontId="29" fillId="4" borderId="23" xfId="0" applyFont="1" applyFill="1" applyBorder="1" applyAlignment="1">
      <alignment horizontal="center" vertical="center"/>
    </xf>
    <xf numFmtId="0" fontId="29" fillId="4" borderId="25" xfId="0" applyFont="1" applyFill="1" applyBorder="1" applyAlignment="1">
      <alignment horizontal="center" vertical="center"/>
    </xf>
    <xf numFmtId="0" fontId="27" fillId="8" borderId="60" xfId="0" applyFont="1" applyFill="1" applyBorder="1" applyAlignment="1">
      <alignment horizontal="center" vertical="top" wrapText="1"/>
    </xf>
    <xf numFmtId="0" fontId="27" fillId="8" borderId="49" xfId="0" applyFont="1" applyFill="1" applyBorder="1" applyAlignment="1">
      <alignment horizontal="center" vertical="top" wrapText="1"/>
    </xf>
    <xf numFmtId="0" fontId="27" fillId="8" borderId="61" xfId="0" applyFont="1" applyFill="1" applyBorder="1" applyAlignment="1">
      <alignment horizontal="center" vertical="top" wrapText="1"/>
    </xf>
    <xf numFmtId="0" fontId="27" fillId="8" borderId="62" xfId="0" applyFont="1" applyFill="1" applyBorder="1" applyAlignment="1">
      <alignment horizontal="center" vertical="top"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42" fillId="0" borderId="32" xfId="0" applyFont="1" applyBorder="1" applyAlignment="1">
      <alignment horizontal="left"/>
    </xf>
    <xf numFmtId="0" fontId="42" fillId="0" borderId="33" xfId="0" applyFont="1" applyBorder="1" applyAlignment="1">
      <alignment horizontal="left"/>
    </xf>
    <xf numFmtId="0" fontId="35" fillId="8" borderId="11" xfId="0" applyFont="1" applyFill="1" applyBorder="1" applyAlignment="1">
      <alignment horizontal="center"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33" fillId="0" borderId="14" xfId="0" applyFont="1" applyBorder="1" applyAlignment="1">
      <alignment horizontal="left" vertical="center" wrapText="1"/>
    </xf>
    <xf numFmtId="0" fontId="33" fillId="0" borderId="17" xfId="0" applyFont="1" applyBorder="1" applyAlignment="1">
      <alignment horizontal="left"/>
    </xf>
    <xf numFmtId="0" fontId="33" fillId="0" borderId="18" xfId="0" applyFont="1" applyBorder="1" applyAlignment="1">
      <alignment horizontal="left"/>
    </xf>
    <xf numFmtId="0" fontId="33" fillId="0" borderId="14" xfId="0" applyFont="1" applyBorder="1" applyAlignment="1">
      <alignment horizontal="left"/>
    </xf>
    <xf numFmtId="0" fontId="37" fillId="0" borderId="17" xfId="0" applyFont="1" applyBorder="1" applyAlignment="1">
      <alignment horizontal="left"/>
    </xf>
    <xf numFmtId="0" fontId="37" fillId="0" borderId="18" xfId="0" applyFont="1" applyBorder="1" applyAlignment="1">
      <alignment horizontal="left"/>
    </xf>
    <xf numFmtId="0" fontId="37" fillId="0" borderId="14" xfId="0" applyFont="1" applyBorder="1" applyAlignment="1">
      <alignment horizontal="left"/>
    </xf>
    <xf numFmtId="0" fontId="35" fillId="0" borderId="7" xfId="0" applyFont="1" applyBorder="1" applyAlignment="1">
      <alignment horizontal="center" vertical="center"/>
    </xf>
    <xf numFmtId="0" fontId="35" fillId="0" borderId="5" xfId="0" applyFont="1" applyBorder="1" applyAlignment="1">
      <alignment horizontal="center" vertical="center"/>
    </xf>
  </cellXfs>
  <cellStyles count="8177">
    <cellStyle name=".Assumption" xfId="6479"/>
    <cellStyle name=".Pickup" xfId="6480"/>
    <cellStyle name=".Warning" xfId="6481"/>
    <cellStyle name="??" xfId="6482"/>
    <cellStyle name="?? [0.00]_PERSONAL" xfId="6483"/>
    <cellStyle name="???? [0.00]_PERSONAL" xfId="6484"/>
    <cellStyle name="????_PERSONAL" xfId="6485"/>
    <cellStyle name="??_PERSONAL" xfId="6486"/>
    <cellStyle name="_Book2" xfId="6487"/>
    <cellStyle name="_Capex inclusion" xfId="6488"/>
    <cellStyle name="_Capital Estimate - 29 June 06- Option 5 rev 4f Ingwe (2)" xfId="6489"/>
    <cellStyle name="_Replacement Capital - Mining + IT + Eng + Office 2006-10-31 07-33" xfId="6490"/>
    <cellStyle name="_Sheet1" xfId="6491"/>
    <cellStyle name="4" xfId="6492"/>
    <cellStyle name="Accent1 - 20%" xfId="6493"/>
    <cellStyle name="Accent1 - 40%" xfId="6494"/>
    <cellStyle name="Accent1 - 60%" xfId="6495"/>
    <cellStyle name="Accent2 - 20%" xfId="6496"/>
    <cellStyle name="Accent2 - 40%" xfId="6497"/>
    <cellStyle name="Accent2 - 60%" xfId="6498"/>
    <cellStyle name="Accent3 - 20%" xfId="6499"/>
    <cellStyle name="Accent3 - 40%" xfId="6500"/>
    <cellStyle name="Accent3 - 60%" xfId="6501"/>
    <cellStyle name="Accent4 - 20%" xfId="6502"/>
    <cellStyle name="Accent4 - 40%" xfId="6503"/>
    <cellStyle name="Accent4 - 60%" xfId="6504"/>
    <cellStyle name="Accent5 - 20%" xfId="6505"/>
    <cellStyle name="Accent5 - 40%" xfId="6506"/>
    <cellStyle name="Accent5 - 60%" xfId="6507"/>
    <cellStyle name="Accent6 - 20%" xfId="6508"/>
    <cellStyle name="Accent6 - 40%" xfId="6509"/>
    <cellStyle name="Accent6 - 60%" xfId="6510"/>
    <cellStyle name="Bad 2" xfId="6511"/>
    <cellStyle name="BE Pickup Link" xfId="6512"/>
    <cellStyle name="Black" xfId="6513"/>
    <cellStyle name="Blank" xfId="6514"/>
    <cellStyle name="Blank 2" xfId="6515"/>
    <cellStyle name="Blank 3" xfId="6516"/>
    <cellStyle name="Blank 4" xfId="6517"/>
    <cellStyle name="Blue" xfId="6518"/>
    <cellStyle name="Body_$Numeric" xfId="6519"/>
    <cellStyle name="Book Link" xfId="6520"/>
    <cellStyle name="CenterHeader1" xfId="6521"/>
    <cellStyle name="CenterHeader2" xfId="6522"/>
    <cellStyle name="Comet" xfId="6523"/>
    <cellStyle name="Comet 2" xfId="6524"/>
    <cellStyle name="Comet 3" xfId="6525"/>
    <cellStyle name="Comet 4" xfId="6526"/>
    <cellStyle name="Comma" xfId="1" builtinId="3"/>
    <cellStyle name="Comma [0] 2" xfId="294"/>
    <cellStyle name="Comma [0] 3" xfId="6528"/>
    <cellStyle name="Comma 0" xfId="6529"/>
    <cellStyle name="Comma 1" xfId="6530"/>
    <cellStyle name="Comma 10" xfId="73"/>
    <cellStyle name="Comma 10 2" xfId="150"/>
    <cellStyle name="Comma 10 2 10" xfId="7151"/>
    <cellStyle name="Comma 10 2 11" xfId="425"/>
    <cellStyle name="Comma 10 2 12" xfId="286"/>
    <cellStyle name="Comma 10 2 2" xfId="556"/>
    <cellStyle name="Comma 10 2 2 2" xfId="1010"/>
    <cellStyle name="Comma 10 2 2 2 2" xfId="2027"/>
    <cellStyle name="Comma 10 2 2 2 2 2" xfId="4055"/>
    <cellStyle name="Comma 10 2 2 2 2 3" xfId="6085"/>
    <cellStyle name="Comma 10 2 2 2 3" xfId="3042"/>
    <cellStyle name="Comma 10 2 2 2 4" xfId="5069"/>
    <cellStyle name="Comma 10 2 2 2 5" xfId="7718"/>
    <cellStyle name="Comma 10 2 2 3" xfId="1581"/>
    <cellStyle name="Comma 10 2 2 3 2" xfId="3609"/>
    <cellStyle name="Comma 10 2 2 3 3" xfId="5639"/>
    <cellStyle name="Comma 10 2 2 4" xfId="2596"/>
    <cellStyle name="Comma 10 2 2 5" xfId="4623"/>
    <cellStyle name="Comma 10 2 2 6" xfId="6533"/>
    <cellStyle name="Comma 10 2 2 7" xfId="7273"/>
    <cellStyle name="Comma 10 2 3" xfId="569"/>
    <cellStyle name="Comma 10 2 3 2" xfId="1023"/>
    <cellStyle name="Comma 10 2 3 2 2" xfId="2040"/>
    <cellStyle name="Comma 10 2 3 2 2 2" xfId="4068"/>
    <cellStyle name="Comma 10 2 3 2 2 3" xfId="6098"/>
    <cellStyle name="Comma 10 2 3 2 3" xfId="3055"/>
    <cellStyle name="Comma 10 2 3 2 4" xfId="5082"/>
    <cellStyle name="Comma 10 2 3 2 5" xfId="7731"/>
    <cellStyle name="Comma 10 2 3 3" xfId="1594"/>
    <cellStyle name="Comma 10 2 3 3 2" xfId="3622"/>
    <cellStyle name="Comma 10 2 3 3 3" xfId="5652"/>
    <cellStyle name="Comma 10 2 3 4" xfId="2609"/>
    <cellStyle name="Comma 10 2 3 5" xfId="4636"/>
    <cellStyle name="Comma 10 2 3 6" xfId="7286"/>
    <cellStyle name="Comma 10 2 4" xfId="891"/>
    <cellStyle name="Comma 10 2 4 2" xfId="1908"/>
    <cellStyle name="Comma 10 2 4 2 2" xfId="3936"/>
    <cellStyle name="Comma 10 2 4 2 3" xfId="5966"/>
    <cellStyle name="Comma 10 2 4 3" xfId="2923"/>
    <cellStyle name="Comma 10 2 4 4" xfId="4950"/>
    <cellStyle name="Comma 10 2 4 5" xfId="7599"/>
    <cellStyle name="Comma 10 2 5" xfId="1334"/>
    <cellStyle name="Comma 10 2 5 2" xfId="2349"/>
    <cellStyle name="Comma 10 2 5 2 2" xfId="4377"/>
    <cellStyle name="Comma 10 2 5 2 3" xfId="6407"/>
    <cellStyle name="Comma 10 2 5 3" xfId="3364"/>
    <cellStyle name="Comma 10 2 5 4" xfId="5391"/>
    <cellStyle name="Comma 10 2 5 5" xfId="8040"/>
    <cellStyle name="Comma 10 2 6" xfId="1459"/>
    <cellStyle name="Comma 10 2 6 2" xfId="3487"/>
    <cellStyle name="Comma 10 2 6 3" xfId="5517"/>
    <cellStyle name="Comma 10 2 7" xfId="2474"/>
    <cellStyle name="Comma 10 2 8" xfId="4501"/>
    <cellStyle name="Comma 10 2 9" xfId="6532"/>
    <cellStyle name="Comma 10 3" xfId="148"/>
    <cellStyle name="Comma 10 3 2" xfId="981"/>
    <cellStyle name="Comma 10 3 2 2" xfId="1998"/>
    <cellStyle name="Comma 10 3 2 2 2" xfId="4026"/>
    <cellStyle name="Comma 10 3 2 2 3" xfId="6056"/>
    <cellStyle name="Comma 10 3 2 3" xfId="3013"/>
    <cellStyle name="Comma 10 3 2 4" xfId="5040"/>
    <cellStyle name="Comma 10 3 2 5" xfId="7689"/>
    <cellStyle name="Comma 10 3 3" xfId="1544"/>
    <cellStyle name="Comma 10 3 3 2" xfId="3572"/>
    <cellStyle name="Comma 10 3 3 3" xfId="5602"/>
    <cellStyle name="Comma 10 3 4" xfId="2559"/>
    <cellStyle name="Comma 10 3 5" xfId="4586"/>
    <cellStyle name="Comma 10 3 6" xfId="6534"/>
    <cellStyle name="Comma 10 3 7" xfId="7236"/>
    <cellStyle name="Comma 10 3 8" xfId="519"/>
    <cellStyle name="Comma 10 3 9" xfId="285"/>
    <cellStyle name="Comma 10 4" xfId="121"/>
    <cellStyle name="Comma 10 4 2" xfId="6531"/>
    <cellStyle name="Comma 10 4 3" xfId="8170"/>
    <cellStyle name="Comma 10 4 4" xfId="258"/>
    <cellStyle name="Comma 10 5" xfId="8148"/>
    <cellStyle name="Comma 10 6" xfId="211"/>
    <cellStyle name="Comma 100" xfId="570"/>
    <cellStyle name="Comma 100 2" xfId="1024"/>
    <cellStyle name="Comma 100 2 2" xfId="2041"/>
    <cellStyle name="Comma 100 2 2 2" xfId="4069"/>
    <cellStyle name="Comma 100 2 2 3" xfId="6099"/>
    <cellStyle name="Comma 100 2 3" xfId="3056"/>
    <cellStyle name="Comma 100 2 4" xfId="5083"/>
    <cellStyle name="Comma 100 2 5" xfId="7732"/>
    <cellStyle name="Comma 100 3" xfId="1595"/>
    <cellStyle name="Comma 100 3 2" xfId="3623"/>
    <cellStyle name="Comma 100 3 3" xfId="5653"/>
    <cellStyle name="Comma 100 4" xfId="2610"/>
    <cellStyle name="Comma 100 5" xfId="4637"/>
    <cellStyle name="Comma 100 6" xfId="7287"/>
    <cellStyle name="Comma 101" xfId="571"/>
    <cellStyle name="Comma 101 2" xfId="1025"/>
    <cellStyle name="Comma 101 2 2" xfId="2042"/>
    <cellStyle name="Comma 101 2 2 2" xfId="4070"/>
    <cellStyle name="Comma 101 2 2 3" xfId="6100"/>
    <cellStyle name="Comma 101 2 3" xfId="3057"/>
    <cellStyle name="Comma 101 2 4" xfId="5084"/>
    <cellStyle name="Comma 101 2 5" xfId="7733"/>
    <cellStyle name="Comma 101 3" xfId="1596"/>
    <cellStyle name="Comma 101 3 2" xfId="3624"/>
    <cellStyle name="Comma 101 3 3" xfId="5654"/>
    <cellStyle name="Comma 101 4" xfId="2611"/>
    <cellStyle name="Comma 101 5" xfId="4638"/>
    <cellStyle name="Comma 101 6" xfId="7288"/>
    <cellStyle name="Comma 102" xfId="572"/>
    <cellStyle name="Comma 102 2" xfId="1026"/>
    <cellStyle name="Comma 102 2 2" xfId="2043"/>
    <cellStyle name="Comma 102 2 2 2" xfId="4071"/>
    <cellStyle name="Comma 102 2 2 3" xfId="6101"/>
    <cellStyle name="Comma 102 2 3" xfId="3058"/>
    <cellStyle name="Comma 102 2 4" xfId="5085"/>
    <cellStyle name="Comma 102 2 5" xfId="7734"/>
    <cellStyle name="Comma 102 3" xfId="1597"/>
    <cellStyle name="Comma 102 3 2" xfId="3625"/>
    <cellStyle name="Comma 102 3 3" xfId="5655"/>
    <cellStyle name="Comma 102 4" xfId="2612"/>
    <cellStyle name="Comma 102 5" xfId="4639"/>
    <cellStyle name="Comma 102 6" xfId="7289"/>
    <cellStyle name="Comma 103" xfId="573"/>
    <cellStyle name="Comma 103 2" xfId="1027"/>
    <cellStyle name="Comma 103 2 2" xfId="2044"/>
    <cellStyle name="Comma 103 2 2 2" xfId="4072"/>
    <cellStyle name="Comma 103 2 2 3" xfId="6102"/>
    <cellStyle name="Comma 103 2 3" xfId="3059"/>
    <cellStyle name="Comma 103 2 4" xfId="5086"/>
    <cellStyle name="Comma 103 2 5" xfId="7735"/>
    <cellStyle name="Comma 103 3" xfId="1598"/>
    <cellStyle name="Comma 103 3 2" xfId="3626"/>
    <cellStyle name="Comma 103 3 3" xfId="5656"/>
    <cellStyle name="Comma 103 4" xfId="2613"/>
    <cellStyle name="Comma 103 5" xfId="4640"/>
    <cellStyle name="Comma 103 6" xfId="7290"/>
    <cellStyle name="Comma 104" xfId="574"/>
    <cellStyle name="Comma 104 2" xfId="1028"/>
    <cellStyle name="Comma 104 2 2" xfId="2045"/>
    <cellStyle name="Comma 104 2 2 2" xfId="4073"/>
    <cellStyle name="Comma 104 2 2 3" xfId="6103"/>
    <cellStyle name="Comma 104 2 3" xfId="3060"/>
    <cellStyle name="Comma 104 2 4" xfId="5087"/>
    <cellStyle name="Comma 104 2 5" xfId="7736"/>
    <cellStyle name="Comma 104 3" xfId="1599"/>
    <cellStyle name="Comma 104 3 2" xfId="3627"/>
    <cellStyle name="Comma 104 3 3" xfId="5657"/>
    <cellStyle name="Comma 104 4" xfId="2614"/>
    <cellStyle name="Comma 104 5" xfId="4641"/>
    <cellStyle name="Comma 104 6" xfId="7291"/>
    <cellStyle name="Comma 105" xfId="575"/>
    <cellStyle name="Comma 105 2" xfId="1029"/>
    <cellStyle name="Comma 105 2 2" xfId="2046"/>
    <cellStyle name="Comma 105 2 2 2" xfId="4074"/>
    <cellStyle name="Comma 105 2 2 3" xfId="6104"/>
    <cellStyle name="Comma 105 2 3" xfId="3061"/>
    <cellStyle name="Comma 105 2 4" xfId="5088"/>
    <cellStyle name="Comma 105 2 5" xfId="7737"/>
    <cellStyle name="Comma 105 3" xfId="1600"/>
    <cellStyle name="Comma 105 3 2" xfId="3628"/>
    <cellStyle name="Comma 105 3 3" xfId="5658"/>
    <cellStyle name="Comma 105 4" xfId="2615"/>
    <cellStyle name="Comma 105 5" xfId="4642"/>
    <cellStyle name="Comma 105 6" xfId="7292"/>
    <cellStyle name="Comma 106" xfId="576"/>
    <cellStyle name="Comma 106 2" xfId="1030"/>
    <cellStyle name="Comma 106 2 2" xfId="2047"/>
    <cellStyle name="Comma 106 2 2 2" xfId="4075"/>
    <cellStyle name="Comma 106 2 2 3" xfId="6105"/>
    <cellStyle name="Comma 106 2 3" xfId="3062"/>
    <cellStyle name="Comma 106 2 4" xfId="5089"/>
    <cellStyle name="Comma 106 2 5" xfId="7738"/>
    <cellStyle name="Comma 106 3" xfId="1601"/>
    <cellStyle name="Comma 106 3 2" xfId="3629"/>
    <cellStyle name="Comma 106 3 3" xfId="5659"/>
    <cellStyle name="Comma 106 4" xfId="2616"/>
    <cellStyle name="Comma 106 5" xfId="4643"/>
    <cellStyle name="Comma 106 6" xfId="7293"/>
    <cellStyle name="Comma 107" xfId="577"/>
    <cellStyle name="Comma 107 2" xfId="1031"/>
    <cellStyle name="Comma 107 2 2" xfId="2048"/>
    <cellStyle name="Comma 107 2 2 2" xfId="4076"/>
    <cellStyle name="Comma 107 2 2 3" xfId="6106"/>
    <cellStyle name="Comma 107 2 3" xfId="3063"/>
    <cellStyle name="Comma 107 2 4" xfId="5090"/>
    <cellStyle name="Comma 107 2 5" xfId="7739"/>
    <cellStyle name="Comma 107 3" xfId="1602"/>
    <cellStyle name="Comma 107 3 2" xfId="3630"/>
    <cellStyle name="Comma 107 3 3" xfId="5660"/>
    <cellStyle name="Comma 107 4" xfId="2617"/>
    <cellStyle name="Comma 107 5" xfId="4644"/>
    <cellStyle name="Comma 107 6" xfId="7294"/>
    <cellStyle name="Comma 108" xfId="578"/>
    <cellStyle name="Comma 108 2" xfId="1032"/>
    <cellStyle name="Comma 108 2 2" xfId="2049"/>
    <cellStyle name="Comma 108 2 2 2" xfId="4077"/>
    <cellStyle name="Comma 108 2 2 3" xfId="6107"/>
    <cellStyle name="Comma 108 2 3" xfId="3064"/>
    <cellStyle name="Comma 108 2 4" xfId="5091"/>
    <cellStyle name="Comma 108 2 5" xfId="7740"/>
    <cellStyle name="Comma 108 3" xfId="1603"/>
    <cellStyle name="Comma 108 3 2" xfId="3631"/>
    <cellStyle name="Comma 108 3 3" xfId="5661"/>
    <cellStyle name="Comma 108 4" xfId="2618"/>
    <cellStyle name="Comma 108 5" xfId="4645"/>
    <cellStyle name="Comma 108 6" xfId="7295"/>
    <cellStyle name="Comma 109" xfId="579"/>
    <cellStyle name="Comma 109 2" xfId="1033"/>
    <cellStyle name="Comma 109 2 2" xfId="2050"/>
    <cellStyle name="Comma 109 2 2 2" xfId="4078"/>
    <cellStyle name="Comma 109 2 2 3" xfId="6108"/>
    <cellStyle name="Comma 109 2 3" xfId="3065"/>
    <cellStyle name="Comma 109 2 4" xfId="5092"/>
    <cellStyle name="Comma 109 2 5" xfId="7741"/>
    <cellStyle name="Comma 109 3" xfId="1604"/>
    <cellStyle name="Comma 109 3 2" xfId="3632"/>
    <cellStyle name="Comma 109 3 3" xfId="5662"/>
    <cellStyle name="Comma 109 4" xfId="2619"/>
    <cellStyle name="Comma 109 5" xfId="4646"/>
    <cellStyle name="Comma 109 6" xfId="7296"/>
    <cellStyle name="Comma 11" xfId="84"/>
    <cellStyle name="Comma 11 2" xfId="131"/>
    <cellStyle name="Comma 11 2 10" xfId="421"/>
    <cellStyle name="Comma 11 2 11" xfId="8172"/>
    <cellStyle name="Comma 11 2 12" xfId="268"/>
    <cellStyle name="Comma 11 2 2" xfId="580"/>
    <cellStyle name="Comma 11 2 2 2" xfId="1034"/>
    <cellStyle name="Comma 11 2 2 2 2" xfId="2051"/>
    <cellStyle name="Comma 11 2 2 2 2 2" xfId="4079"/>
    <cellStyle name="Comma 11 2 2 2 2 3" xfId="6109"/>
    <cellStyle name="Comma 11 2 2 2 3" xfId="3066"/>
    <cellStyle name="Comma 11 2 2 2 4" xfId="5093"/>
    <cellStyle name="Comma 11 2 2 2 5" xfId="7742"/>
    <cellStyle name="Comma 11 2 2 3" xfId="1605"/>
    <cellStyle name="Comma 11 2 2 3 2" xfId="3633"/>
    <cellStyle name="Comma 11 2 2 3 3" xfId="5663"/>
    <cellStyle name="Comma 11 2 2 4" xfId="2620"/>
    <cellStyle name="Comma 11 2 2 5" xfId="4647"/>
    <cellStyle name="Comma 11 2 2 6" xfId="6537"/>
    <cellStyle name="Comma 11 2 2 7" xfId="7297"/>
    <cellStyle name="Comma 11 2 3" xfId="887"/>
    <cellStyle name="Comma 11 2 3 2" xfId="1904"/>
    <cellStyle name="Comma 11 2 3 2 2" xfId="3932"/>
    <cellStyle name="Comma 11 2 3 2 3" xfId="5962"/>
    <cellStyle name="Comma 11 2 3 3" xfId="2919"/>
    <cellStyle name="Comma 11 2 3 4" xfId="4946"/>
    <cellStyle name="Comma 11 2 3 5" xfId="7595"/>
    <cellStyle name="Comma 11 2 4" xfId="1330"/>
    <cellStyle name="Comma 11 2 4 2" xfId="2345"/>
    <cellStyle name="Comma 11 2 4 2 2" xfId="4373"/>
    <cellStyle name="Comma 11 2 4 2 3" xfId="6403"/>
    <cellStyle name="Comma 11 2 4 3" xfId="3360"/>
    <cellStyle name="Comma 11 2 4 4" xfId="5387"/>
    <cellStyle name="Comma 11 2 4 5" xfId="8036"/>
    <cellStyle name="Comma 11 2 5" xfId="1455"/>
    <cellStyle name="Comma 11 2 5 2" xfId="3483"/>
    <cellStyle name="Comma 11 2 5 3" xfId="5513"/>
    <cellStyle name="Comma 11 2 6" xfId="2470"/>
    <cellStyle name="Comma 11 2 7" xfId="4497"/>
    <cellStyle name="Comma 11 2 8" xfId="6536"/>
    <cellStyle name="Comma 11 2 9" xfId="7147"/>
    <cellStyle name="Comma 11 3" xfId="528"/>
    <cellStyle name="Comma 11 3 2" xfId="982"/>
    <cellStyle name="Comma 11 3 2 2" xfId="1999"/>
    <cellStyle name="Comma 11 3 2 2 2" xfId="4027"/>
    <cellStyle name="Comma 11 3 2 2 3" xfId="6057"/>
    <cellStyle name="Comma 11 3 2 3" xfId="3014"/>
    <cellStyle name="Comma 11 3 2 4" xfId="5041"/>
    <cellStyle name="Comma 11 3 2 5" xfId="7690"/>
    <cellStyle name="Comma 11 3 3" xfId="1393"/>
    <cellStyle name="Comma 11 3 3 2" xfId="2407"/>
    <cellStyle name="Comma 11 3 3 2 2" xfId="4435"/>
    <cellStyle name="Comma 11 3 3 2 3" xfId="6465"/>
    <cellStyle name="Comma 11 3 3 3" xfId="3422"/>
    <cellStyle name="Comma 11 3 3 4" xfId="5449"/>
    <cellStyle name="Comma 11 3 3 5" xfId="8098"/>
    <cellStyle name="Comma 11 3 4" xfId="1553"/>
    <cellStyle name="Comma 11 3 4 2" xfId="3581"/>
    <cellStyle name="Comma 11 3 4 3" xfId="5611"/>
    <cellStyle name="Comma 11 3 5" xfId="2568"/>
    <cellStyle name="Comma 11 3 6" xfId="4595"/>
    <cellStyle name="Comma 11 3 7" xfId="6538"/>
    <cellStyle name="Comma 11 3 8" xfId="7245"/>
    <cellStyle name="Comma 11 4" xfId="6539"/>
    <cellStyle name="Comma 11 5" xfId="6535"/>
    <cellStyle name="Comma 11 6" xfId="8158"/>
    <cellStyle name="Comma 11 7" xfId="221"/>
    <cellStyle name="Comma 110" xfId="581"/>
    <cellStyle name="Comma 110 2" xfId="1035"/>
    <cellStyle name="Comma 110 2 2" xfId="2052"/>
    <cellStyle name="Comma 110 2 2 2" xfId="4080"/>
    <cellStyle name="Comma 110 2 2 3" xfId="6110"/>
    <cellStyle name="Comma 110 2 3" xfId="3067"/>
    <cellStyle name="Comma 110 2 4" xfId="5094"/>
    <cellStyle name="Comma 110 2 5" xfId="7743"/>
    <cellStyle name="Comma 110 3" xfId="1606"/>
    <cellStyle name="Comma 110 3 2" xfId="3634"/>
    <cellStyle name="Comma 110 3 3" xfId="5664"/>
    <cellStyle name="Comma 110 4" xfId="2621"/>
    <cellStyle name="Comma 110 5" xfId="4648"/>
    <cellStyle name="Comma 110 6" xfId="7298"/>
    <cellStyle name="Comma 111" xfId="582"/>
    <cellStyle name="Comma 111 2" xfId="1036"/>
    <cellStyle name="Comma 111 2 2" xfId="2053"/>
    <cellStyle name="Comma 111 2 2 2" xfId="4081"/>
    <cellStyle name="Comma 111 2 2 3" xfId="6111"/>
    <cellStyle name="Comma 111 2 3" xfId="3068"/>
    <cellStyle name="Comma 111 2 4" xfId="5095"/>
    <cellStyle name="Comma 111 2 5" xfId="7744"/>
    <cellStyle name="Comma 111 3" xfId="1607"/>
    <cellStyle name="Comma 111 3 2" xfId="3635"/>
    <cellStyle name="Comma 111 3 3" xfId="5665"/>
    <cellStyle name="Comma 111 4" xfId="2622"/>
    <cellStyle name="Comma 111 5" xfId="4649"/>
    <cellStyle name="Comma 111 6" xfId="7299"/>
    <cellStyle name="Comma 112" xfId="583"/>
    <cellStyle name="Comma 112 2" xfId="1037"/>
    <cellStyle name="Comma 112 2 2" xfId="2054"/>
    <cellStyle name="Comma 112 2 2 2" xfId="4082"/>
    <cellStyle name="Comma 112 2 2 3" xfId="6112"/>
    <cellStyle name="Comma 112 2 3" xfId="3069"/>
    <cellStyle name="Comma 112 2 4" xfId="5096"/>
    <cellStyle name="Comma 112 2 5" xfId="7745"/>
    <cellStyle name="Comma 112 3" xfId="1608"/>
    <cellStyle name="Comma 112 3 2" xfId="3636"/>
    <cellStyle name="Comma 112 3 3" xfId="5666"/>
    <cellStyle name="Comma 112 4" xfId="2623"/>
    <cellStyle name="Comma 112 5" xfId="4650"/>
    <cellStyle name="Comma 112 6" xfId="7300"/>
    <cellStyle name="Comma 113" xfId="584"/>
    <cellStyle name="Comma 113 2" xfId="1038"/>
    <cellStyle name="Comma 113 2 2" xfId="2055"/>
    <cellStyle name="Comma 113 2 2 2" xfId="4083"/>
    <cellStyle name="Comma 113 2 2 3" xfId="6113"/>
    <cellStyle name="Comma 113 2 3" xfId="3070"/>
    <cellStyle name="Comma 113 2 4" xfId="5097"/>
    <cellStyle name="Comma 113 2 5" xfId="7746"/>
    <cellStyle name="Comma 113 3" xfId="1609"/>
    <cellStyle name="Comma 113 3 2" xfId="3637"/>
    <cellStyle name="Comma 113 3 3" xfId="5667"/>
    <cellStyle name="Comma 113 4" xfId="2624"/>
    <cellStyle name="Comma 113 5" xfId="4651"/>
    <cellStyle name="Comma 113 6" xfId="7301"/>
    <cellStyle name="Comma 114" xfId="585"/>
    <cellStyle name="Comma 114 2" xfId="1039"/>
    <cellStyle name="Comma 114 2 2" xfId="2056"/>
    <cellStyle name="Comma 114 2 2 2" xfId="4084"/>
    <cellStyle name="Comma 114 2 2 3" xfId="6114"/>
    <cellStyle name="Comma 114 2 3" xfId="3071"/>
    <cellStyle name="Comma 114 2 4" xfId="5098"/>
    <cellStyle name="Comma 114 2 5" xfId="7747"/>
    <cellStyle name="Comma 114 3" xfId="1610"/>
    <cellStyle name="Comma 114 3 2" xfId="3638"/>
    <cellStyle name="Comma 114 3 3" xfId="5668"/>
    <cellStyle name="Comma 114 4" xfId="2625"/>
    <cellStyle name="Comma 114 5" xfId="4652"/>
    <cellStyle name="Comma 114 6" xfId="7302"/>
    <cellStyle name="Comma 115" xfId="586"/>
    <cellStyle name="Comma 115 2" xfId="1040"/>
    <cellStyle name="Comma 115 2 2" xfId="2057"/>
    <cellStyle name="Comma 115 2 2 2" xfId="4085"/>
    <cellStyle name="Comma 115 2 2 3" xfId="6115"/>
    <cellStyle name="Comma 115 2 3" xfId="3072"/>
    <cellStyle name="Comma 115 2 4" xfId="5099"/>
    <cellStyle name="Comma 115 2 5" xfId="7748"/>
    <cellStyle name="Comma 115 3" xfId="1611"/>
    <cellStyle name="Comma 115 3 2" xfId="3639"/>
    <cellStyle name="Comma 115 3 3" xfId="5669"/>
    <cellStyle name="Comma 115 4" xfId="2626"/>
    <cellStyle name="Comma 115 5" xfId="4653"/>
    <cellStyle name="Comma 115 6" xfId="7303"/>
    <cellStyle name="Comma 116" xfId="587"/>
    <cellStyle name="Comma 116 2" xfId="1041"/>
    <cellStyle name="Comma 116 2 2" xfId="2058"/>
    <cellStyle name="Comma 116 2 2 2" xfId="4086"/>
    <cellStyle name="Comma 116 2 2 3" xfId="6116"/>
    <cellStyle name="Comma 116 2 3" xfId="3073"/>
    <cellStyle name="Comma 116 2 4" xfId="5100"/>
    <cellStyle name="Comma 116 2 5" xfId="7749"/>
    <cellStyle name="Comma 116 3" xfId="1612"/>
    <cellStyle name="Comma 116 3 2" xfId="3640"/>
    <cellStyle name="Comma 116 3 3" xfId="5670"/>
    <cellStyle name="Comma 116 4" xfId="2627"/>
    <cellStyle name="Comma 116 5" xfId="4654"/>
    <cellStyle name="Comma 116 6" xfId="7304"/>
    <cellStyle name="Comma 117" xfId="588"/>
    <cellStyle name="Comma 117 2" xfId="1042"/>
    <cellStyle name="Comma 117 2 2" xfId="2059"/>
    <cellStyle name="Comma 117 2 2 2" xfId="4087"/>
    <cellStyle name="Comma 117 2 2 3" xfId="6117"/>
    <cellStyle name="Comma 117 2 3" xfId="3074"/>
    <cellStyle name="Comma 117 2 4" xfId="5101"/>
    <cellStyle name="Comma 117 2 5" xfId="7750"/>
    <cellStyle name="Comma 117 3" xfId="1613"/>
    <cellStyle name="Comma 117 3 2" xfId="3641"/>
    <cellStyle name="Comma 117 3 3" xfId="5671"/>
    <cellStyle name="Comma 117 4" xfId="2628"/>
    <cellStyle name="Comma 117 5" xfId="4655"/>
    <cellStyle name="Comma 117 6" xfId="7305"/>
    <cellStyle name="Comma 118" xfId="589"/>
    <cellStyle name="Comma 118 2" xfId="1043"/>
    <cellStyle name="Comma 118 2 2" xfId="2060"/>
    <cellStyle name="Comma 118 2 2 2" xfId="4088"/>
    <cellStyle name="Comma 118 2 2 3" xfId="6118"/>
    <cellStyle name="Comma 118 2 3" xfId="3075"/>
    <cellStyle name="Comma 118 2 4" xfId="5102"/>
    <cellStyle name="Comma 118 2 5" xfId="7751"/>
    <cellStyle name="Comma 118 3" xfId="1614"/>
    <cellStyle name="Comma 118 3 2" xfId="3642"/>
    <cellStyle name="Comma 118 3 3" xfId="5672"/>
    <cellStyle name="Comma 118 4" xfId="2629"/>
    <cellStyle name="Comma 118 5" xfId="4656"/>
    <cellStyle name="Comma 118 6" xfId="7306"/>
    <cellStyle name="Comma 119" xfId="590"/>
    <cellStyle name="Comma 119 2" xfId="1044"/>
    <cellStyle name="Comma 119 2 2" xfId="2061"/>
    <cellStyle name="Comma 119 2 2 2" xfId="4089"/>
    <cellStyle name="Comma 119 2 2 3" xfId="6119"/>
    <cellStyle name="Comma 119 2 3" xfId="3076"/>
    <cellStyle name="Comma 119 2 4" xfId="5103"/>
    <cellStyle name="Comma 119 2 5" xfId="7752"/>
    <cellStyle name="Comma 119 3" xfId="1615"/>
    <cellStyle name="Comma 119 3 2" xfId="3643"/>
    <cellStyle name="Comma 119 3 3" xfId="5673"/>
    <cellStyle name="Comma 119 4" xfId="2630"/>
    <cellStyle name="Comma 119 5" xfId="4657"/>
    <cellStyle name="Comma 119 6" xfId="7307"/>
    <cellStyle name="Comma 12" xfId="43"/>
    <cellStyle name="Comma 12 10" xfId="444"/>
    <cellStyle name="Comma 12 11" xfId="183"/>
    <cellStyle name="Comma 12 2" xfId="140"/>
    <cellStyle name="Comma 12 2 2" xfId="1045"/>
    <cellStyle name="Comma 12 2 2 2" xfId="2062"/>
    <cellStyle name="Comma 12 2 2 2 2" xfId="4090"/>
    <cellStyle name="Comma 12 2 2 2 3" xfId="6120"/>
    <cellStyle name="Comma 12 2 2 3" xfId="3077"/>
    <cellStyle name="Comma 12 2 2 4" xfId="5104"/>
    <cellStyle name="Comma 12 2 2 5" xfId="7753"/>
    <cellStyle name="Comma 12 2 3" xfId="1616"/>
    <cellStyle name="Comma 12 2 3 2" xfId="3644"/>
    <cellStyle name="Comma 12 2 3 3" xfId="5674"/>
    <cellStyle name="Comma 12 2 4" xfId="2631"/>
    <cellStyle name="Comma 12 2 5" xfId="4658"/>
    <cellStyle name="Comma 12 2 6" xfId="6541"/>
    <cellStyle name="Comma 12 2 7" xfId="7308"/>
    <cellStyle name="Comma 12 2 8" xfId="591"/>
    <cellStyle name="Comma 12 2 9" xfId="277"/>
    <cellStyle name="Comma 12 3" xfId="910"/>
    <cellStyle name="Comma 12 3 2" xfId="1927"/>
    <cellStyle name="Comma 12 3 2 2" xfId="3955"/>
    <cellStyle name="Comma 12 3 2 3" xfId="5985"/>
    <cellStyle name="Comma 12 3 3" xfId="2942"/>
    <cellStyle name="Comma 12 3 4" xfId="4969"/>
    <cellStyle name="Comma 12 3 5" xfId="6542"/>
    <cellStyle name="Comma 12 3 6" xfId="7618"/>
    <cellStyle name="Comma 12 4" xfId="1353"/>
    <cellStyle name="Comma 12 4 2" xfId="2368"/>
    <cellStyle name="Comma 12 4 2 2" xfId="4396"/>
    <cellStyle name="Comma 12 4 2 3" xfId="6426"/>
    <cellStyle name="Comma 12 4 3" xfId="3383"/>
    <cellStyle name="Comma 12 4 4" xfId="5410"/>
    <cellStyle name="Comma 12 4 5" xfId="6543"/>
    <cellStyle name="Comma 12 4 6" xfId="8059"/>
    <cellStyle name="Comma 12 5" xfId="1478"/>
    <cellStyle name="Comma 12 5 2" xfId="3506"/>
    <cellStyle name="Comma 12 5 3" xfId="5536"/>
    <cellStyle name="Comma 12 6" xfId="2493"/>
    <cellStyle name="Comma 12 7" xfId="4520"/>
    <cellStyle name="Comma 12 8" xfId="6540"/>
    <cellStyle name="Comma 12 9" xfId="7170"/>
    <cellStyle name="Comma 120" xfId="592"/>
    <cellStyle name="Comma 120 2" xfId="1046"/>
    <cellStyle name="Comma 120 2 2" xfId="2063"/>
    <cellStyle name="Comma 120 2 2 2" xfId="4091"/>
    <cellStyle name="Comma 120 2 2 3" xfId="6121"/>
    <cellStyle name="Comma 120 2 3" xfId="3078"/>
    <cellStyle name="Comma 120 2 4" xfId="5105"/>
    <cellStyle name="Comma 120 2 5" xfId="7754"/>
    <cellStyle name="Comma 120 3" xfId="1617"/>
    <cellStyle name="Comma 120 3 2" xfId="3645"/>
    <cellStyle name="Comma 120 3 3" xfId="5675"/>
    <cellStyle name="Comma 120 4" xfId="2632"/>
    <cellStyle name="Comma 120 5" xfId="4659"/>
    <cellStyle name="Comma 120 6" xfId="7309"/>
    <cellStyle name="Comma 121" xfId="593"/>
    <cellStyle name="Comma 121 2" xfId="1047"/>
    <cellStyle name="Comma 121 2 2" xfId="2064"/>
    <cellStyle name="Comma 121 2 2 2" xfId="4092"/>
    <cellStyle name="Comma 121 2 2 3" xfId="6122"/>
    <cellStyle name="Comma 121 2 3" xfId="3079"/>
    <cellStyle name="Comma 121 2 4" xfId="5106"/>
    <cellStyle name="Comma 121 2 5" xfId="7755"/>
    <cellStyle name="Comma 121 3" xfId="1618"/>
    <cellStyle name="Comma 121 3 2" xfId="3646"/>
    <cellStyle name="Comma 121 3 3" xfId="5676"/>
    <cellStyle name="Comma 121 4" xfId="2633"/>
    <cellStyle name="Comma 121 5" xfId="4660"/>
    <cellStyle name="Comma 121 6" xfId="7310"/>
    <cellStyle name="Comma 122" xfId="594"/>
    <cellStyle name="Comma 122 2" xfId="1048"/>
    <cellStyle name="Comma 122 2 2" xfId="2065"/>
    <cellStyle name="Comma 122 2 2 2" xfId="4093"/>
    <cellStyle name="Comma 122 2 2 3" xfId="6123"/>
    <cellStyle name="Comma 122 2 3" xfId="3080"/>
    <cellStyle name="Comma 122 2 4" xfId="5107"/>
    <cellStyle name="Comma 122 2 5" xfId="7756"/>
    <cellStyle name="Comma 122 3" xfId="1619"/>
    <cellStyle name="Comma 122 3 2" xfId="3647"/>
    <cellStyle name="Comma 122 3 3" xfId="5677"/>
    <cellStyle name="Comma 122 4" xfId="2634"/>
    <cellStyle name="Comma 122 5" xfId="4661"/>
    <cellStyle name="Comma 122 6" xfId="7311"/>
    <cellStyle name="Comma 123" xfId="595"/>
    <cellStyle name="Comma 123 2" xfId="1049"/>
    <cellStyle name="Comma 123 2 2" xfId="2066"/>
    <cellStyle name="Comma 123 2 2 2" xfId="4094"/>
    <cellStyle name="Comma 123 2 2 3" xfId="6124"/>
    <cellStyle name="Comma 123 2 3" xfId="3081"/>
    <cellStyle name="Comma 123 2 4" xfId="5108"/>
    <cellStyle name="Comma 123 2 5" xfId="7757"/>
    <cellStyle name="Comma 123 3" xfId="1620"/>
    <cellStyle name="Comma 123 3 2" xfId="3648"/>
    <cellStyle name="Comma 123 3 3" xfId="5678"/>
    <cellStyle name="Comma 123 4" xfId="2635"/>
    <cellStyle name="Comma 123 5" xfId="4662"/>
    <cellStyle name="Comma 123 6" xfId="7312"/>
    <cellStyle name="Comma 124" xfId="596"/>
    <cellStyle name="Comma 124 2" xfId="1050"/>
    <cellStyle name="Comma 124 2 2" xfId="2067"/>
    <cellStyle name="Comma 124 2 2 2" xfId="4095"/>
    <cellStyle name="Comma 124 2 2 3" xfId="6125"/>
    <cellStyle name="Comma 124 2 3" xfId="3082"/>
    <cellStyle name="Comma 124 2 4" xfId="5109"/>
    <cellStyle name="Comma 124 2 5" xfId="7758"/>
    <cellStyle name="Comma 124 3" xfId="1621"/>
    <cellStyle name="Comma 124 3 2" xfId="3649"/>
    <cellStyle name="Comma 124 3 3" xfId="5679"/>
    <cellStyle name="Comma 124 4" xfId="2636"/>
    <cellStyle name="Comma 124 5" xfId="4663"/>
    <cellStyle name="Comma 124 6" xfId="7313"/>
    <cellStyle name="Comma 125" xfId="597"/>
    <cellStyle name="Comma 125 2" xfId="1051"/>
    <cellStyle name="Comma 125 2 2" xfId="2068"/>
    <cellStyle name="Comma 125 2 2 2" xfId="4096"/>
    <cellStyle name="Comma 125 2 2 3" xfId="6126"/>
    <cellStyle name="Comma 125 2 3" xfId="3083"/>
    <cellStyle name="Comma 125 2 4" xfId="5110"/>
    <cellStyle name="Comma 125 2 5" xfId="7759"/>
    <cellStyle name="Comma 125 3" xfId="1622"/>
    <cellStyle name="Comma 125 3 2" xfId="3650"/>
    <cellStyle name="Comma 125 3 3" xfId="5680"/>
    <cellStyle name="Comma 125 4" xfId="2637"/>
    <cellStyle name="Comma 125 5" xfId="4664"/>
    <cellStyle name="Comma 125 6" xfId="7314"/>
    <cellStyle name="Comma 126" xfId="598"/>
    <cellStyle name="Comma 126 2" xfId="1052"/>
    <cellStyle name="Comma 126 2 2" xfId="2069"/>
    <cellStyle name="Comma 126 2 2 2" xfId="4097"/>
    <cellStyle name="Comma 126 2 2 3" xfId="6127"/>
    <cellStyle name="Comma 126 2 3" xfId="3084"/>
    <cellStyle name="Comma 126 2 4" xfId="5111"/>
    <cellStyle name="Comma 126 2 5" xfId="7760"/>
    <cellStyle name="Comma 126 3" xfId="1623"/>
    <cellStyle name="Comma 126 3 2" xfId="3651"/>
    <cellStyle name="Comma 126 3 3" xfId="5681"/>
    <cellStyle name="Comma 126 4" xfId="2638"/>
    <cellStyle name="Comma 126 5" xfId="4665"/>
    <cellStyle name="Comma 126 6" xfId="7315"/>
    <cellStyle name="Comma 127" xfId="599"/>
    <cellStyle name="Comma 127 2" xfId="1053"/>
    <cellStyle name="Comma 127 2 2" xfId="2070"/>
    <cellStyle name="Comma 127 2 2 2" xfId="4098"/>
    <cellStyle name="Comma 127 2 2 3" xfId="6128"/>
    <cellStyle name="Comma 127 2 3" xfId="3085"/>
    <cellStyle name="Comma 127 2 4" xfId="5112"/>
    <cellStyle name="Comma 127 2 5" xfId="7761"/>
    <cellStyle name="Comma 127 3" xfId="1624"/>
    <cellStyle name="Comma 127 3 2" xfId="3652"/>
    <cellStyle name="Comma 127 3 3" xfId="5682"/>
    <cellStyle name="Comma 127 4" xfId="2639"/>
    <cellStyle name="Comma 127 5" xfId="4666"/>
    <cellStyle name="Comma 127 6" xfId="7316"/>
    <cellStyle name="Comma 128" xfId="600"/>
    <cellStyle name="Comma 128 2" xfId="1054"/>
    <cellStyle name="Comma 128 2 2" xfId="2071"/>
    <cellStyle name="Comma 128 2 2 2" xfId="4099"/>
    <cellStyle name="Comma 128 2 2 3" xfId="6129"/>
    <cellStyle name="Comma 128 2 3" xfId="3086"/>
    <cellStyle name="Comma 128 2 4" xfId="5113"/>
    <cellStyle name="Comma 128 2 5" xfId="7762"/>
    <cellStyle name="Comma 128 3" xfId="1625"/>
    <cellStyle name="Comma 128 3 2" xfId="3653"/>
    <cellStyle name="Comma 128 3 3" xfId="5683"/>
    <cellStyle name="Comma 128 4" xfId="2640"/>
    <cellStyle name="Comma 128 5" xfId="4667"/>
    <cellStyle name="Comma 128 6" xfId="7317"/>
    <cellStyle name="Comma 129" xfId="601"/>
    <cellStyle name="Comma 129 2" xfId="1055"/>
    <cellStyle name="Comma 129 2 2" xfId="2072"/>
    <cellStyle name="Comma 129 2 2 2" xfId="4100"/>
    <cellStyle name="Comma 129 2 2 3" xfId="6130"/>
    <cellStyle name="Comma 129 2 3" xfId="3087"/>
    <cellStyle name="Comma 129 2 4" xfId="5114"/>
    <cellStyle name="Comma 129 2 5" xfId="7763"/>
    <cellStyle name="Comma 129 3" xfId="1626"/>
    <cellStyle name="Comma 129 3 2" xfId="3654"/>
    <cellStyle name="Comma 129 3 3" xfId="5684"/>
    <cellStyle name="Comma 129 4" xfId="2641"/>
    <cellStyle name="Comma 129 5" xfId="4668"/>
    <cellStyle name="Comma 129 6" xfId="7318"/>
    <cellStyle name="Comma 13" xfId="153"/>
    <cellStyle name="Comma 13 10" xfId="435"/>
    <cellStyle name="Comma 13 11" xfId="8173"/>
    <cellStyle name="Comma 13 12" xfId="287"/>
    <cellStyle name="Comma 13 2" xfId="602"/>
    <cellStyle name="Comma 13 2 2" xfId="1056"/>
    <cellStyle name="Comma 13 2 2 2" xfId="2073"/>
    <cellStyle name="Comma 13 2 2 2 2" xfId="4101"/>
    <cellStyle name="Comma 13 2 2 2 3" xfId="6131"/>
    <cellStyle name="Comma 13 2 2 3" xfId="3088"/>
    <cellStyle name="Comma 13 2 2 4" xfId="5115"/>
    <cellStyle name="Comma 13 2 2 5" xfId="7764"/>
    <cellStyle name="Comma 13 2 3" xfId="1627"/>
    <cellStyle name="Comma 13 2 3 2" xfId="3655"/>
    <cellStyle name="Comma 13 2 3 3" xfId="5685"/>
    <cellStyle name="Comma 13 2 4" xfId="2642"/>
    <cellStyle name="Comma 13 2 5" xfId="4669"/>
    <cellStyle name="Comma 13 2 6" xfId="6545"/>
    <cellStyle name="Comma 13 2 7" xfId="7319"/>
    <cellStyle name="Comma 13 3" xfId="901"/>
    <cellStyle name="Comma 13 3 2" xfId="1918"/>
    <cellStyle name="Comma 13 3 2 2" xfId="3946"/>
    <cellStyle name="Comma 13 3 2 3" xfId="5976"/>
    <cellStyle name="Comma 13 3 3" xfId="2933"/>
    <cellStyle name="Comma 13 3 4" xfId="4960"/>
    <cellStyle name="Comma 13 3 5" xfId="6546"/>
    <cellStyle name="Comma 13 3 6" xfId="7609"/>
    <cellStyle name="Comma 13 4" xfId="1344"/>
    <cellStyle name="Comma 13 4 2" xfId="2359"/>
    <cellStyle name="Comma 13 4 2 2" xfId="4387"/>
    <cellStyle name="Comma 13 4 2 3" xfId="6417"/>
    <cellStyle name="Comma 13 4 3" xfId="3374"/>
    <cellStyle name="Comma 13 4 4" xfId="5401"/>
    <cellStyle name="Comma 13 4 5" xfId="6547"/>
    <cellStyle name="Comma 13 4 6" xfId="8050"/>
    <cellStyle name="Comma 13 5" xfId="1469"/>
    <cellStyle name="Comma 13 5 2" xfId="3497"/>
    <cellStyle name="Comma 13 5 3" xfId="5527"/>
    <cellStyle name="Comma 13 6" xfId="2484"/>
    <cellStyle name="Comma 13 7" xfId="4511"/>
    <cellStyle name="Comma 13 8" xfId="6544"/>
    <cellStyle name="Comma 13 9" xfId="7161"/>
    <cellStyle name="Comma 130" xfId="603"/>
    <cellStyle name="Comma 130 2" xfId="1057"/>
    <cellStyle name="Comma 130 2 2" xfId="2074"/>
    <cellStyle name="Comma 130 2 2 2" xfId="4102"/>
    <cellStyle name="Comma 130 2 2 3" xfId="6132"/>
    <cellStyle name="Comma 130 2 3" xfId="3089"/>
    <cellStyle name="Comma 130 2 4" xfId="5116"/>
    <cellStyle name="Comma 130 2 5" xfId="7765"/>
    <cellStyle name="Comma 130 3" xfId="1628"/>
    <cellStyle name="Comma 130 3 2" xfId="3656"/>
    <cellStyle name="Comma 130 3 3" xfId="5686"/>
    <cellStyle name="Comma 130 4" xfId="2643"/>
    <cellStyle name="Comma 130 5" xfId="4670"/>
    <cellStyle name="Comma 130 6" xfId="7320"/>
    <cellStyle name="Comma 131" xfId="604"/>
    <cellStyle name="Comma 131 2" xfId="1058"/>
    <cellStyle name="Comma 131 2 2" xfId="2075"/>
    <cellStyle name="Comma 131 2 2 2" xfId="4103"/>
    <cellStyle name="Comma 131 2 2 3" xfId="6133"/>
    <cellStyle name="Comma 131 2 3" xfId="3090"/>
    <cellStyle name="Comma 131 2 4" xfId="5117"/>
    <cellStyle name="Comma 131 2 5" xfId="7766"/>
    <cellStyle name="Comma 131 3" xfId="1629"/>
    <cellStyle name="Comma 131 3 2" xfId="3657"/>
    <cellStyle name="Comma 131 3 3" xfId="5687"/>
    <cellStyle name="Comma 131 4" xfId="2644"/>
    <cellStyle name="Comma 131 5" xfId="4671"/>
    <cellStyle name="Comma 131 6" xfId="7321"/>
    <cellStyle name="Comma 132" xfId="605"/>
    <cellStyle name="Comma 132 2" xfId="1059"/>
    <cellStyle name="Comma 132 2 2" xfId="2076"/>
    <cellStyle name="Comma 132 2 2 2" xfId="4104"/>
    <cellStyle name="Comma 132 2 2 3" xfId="6134"/>
    <cellStyle name="Comma 132 2 3" xfId="3091"/>
    <cellStyle name="Comma 132 2 4" xfId="5118"/>
    <cellStyle name="Comma 132 2 5" xfId="7767"/>
    <cellStyle name="Comma 132 3" xfId="1630"/>
    <cellStyle name="Comma 132 3 2" xfId="3658"/>
    <cellStyle name="Comma 132 3 3" xfId="5688"/>
    <cellStyle name="Comma 132 4" xfId="2645"/>
    <cellStyle name="Comma 132 5" xfId="4672"/>
    <cellStyle name="Comma 132 6" xfId="7322"/>
    <cellStyle name="Comma 133" xfId="606"/>
    <cellStyle name="Comma 133 2" xfId="1060"/>
    <cellStyle name="Comma 133 2 2" xfId="2077"/>
    <cellStyle name="Comma 133 2 2 2" xfId="4105"/>
    <cellStyle name="Comma 133 2 2 3" xfId="6135"/>
    <cellStyle name="Comma 133 2 3" xfId="3092"/>
    <cellStyle name="Comma 133 2 4" xfId="5119"/>
    <cellStyle name="Comma 133 2 5" xfId="7768"/>
    <cellStyle name="Comma 133 3" xfId="1631"/>
    <cellStyle name="Comma 133 3 2" xfId="3659"/>
    <cellStyle name="Comma 133 3 3" xfId="5689"/>
    <cellStyle name="Comma 133 4" xfId="2646"/>
    <cellStyle name="Comma 133 5" xfId="4673"/>
    <cellStyle name="Comma 133 6" xfId="7323"/>
    <cellStyle name="Comma 134" xfId="607"/>
    <cellStyle name="Comma 134 2" xfId="1061"/>
    <cellStyle name="Comma 134 2 2" xfId="2078"/>
    <cellStyle name="Comma 134 2 2 2" xfId="4106"/>
    <cellStyle name="Comma 134 2 2 3" xfId="6136"/>
    <cellStyle name="Comma 134 2 3" xfId="3093"/>
    <cellStyle name="Comma 134 2 4" xfId="5120"/>
    <cellStyle name="Comma 134 2 5" xfId="7769"/>
    <cellStyle name="Comma 134 3" xfId="1632"/>
    <cellStyle name="Comma 134 3 2" xfId="3660"/>
    <cellStyle name="Comma 134 3 3" xfId="5690"/>
    <cellStyle name="Comma 134 4" xfId="2647"/>
    <cellStyle name="Comma 134 5" xfId="4674"/>
    <cellStyle name="Comma 134 6" xfId="7324"/>
    <cellStyle name="Comma 135" xfId="608"/>
    <cellStyle name="Comma 135 2" xfId="1062"/>
    <cellStyle name="Comma 135 2 2" xfId="2079"/>
    <cellStyle name="Comma 135 2 2 2" xfId="4107"/>
    <cellStyle name="Comma 135 2 2 3" xfId="6137"/>
    <cellStyle name="Comma 135 2 3" xfId="3094"/>
    <cellStyle name="Comma 135 2 4" xfId="5121"/>
    <cellStyle name="Comma 135 2 5" xfId="7770"/>
    <cellStyle name="Comma 135 3" xfId="1633"/>
    <cellStyle name="Comma 135 3 2" xfId="3661"/>
    <cellStyle name="Comma 135 3 3" xfId="5691"/>
    <cellStyle name="Comma 135 4" xfId="2648"/>
    <cellStyle name="Comma 135 5" xfId="4675"/>
    <cellStyle name="Comma 135 6" xfId="7325"/>
    <cellStyle name="Comma 136" xfId="609"/>
    <cellStyle name="Comma 136 2" xfId="1063"/>
    <cellStyle name="Comma 136 2 2" xfId="2080"/>
    <cellStyle name="Comma 136 2 2 2" xfId="4108"/>
    <cellStyle name="Comma 136 2 2 3" xfId="6138"/>
    <cellStyle name="Comma 136 2 3" xfId="3095"/>
    <cellStyle name="Comma 136 2 4" xfId="5122"/>
    <cellStyle name="Comma 136 2 5" xfId="7771"/>
    <cellStyle name="Comma 136 3" xfId="1634"/>
    <cellStyle name="Comma 136 3 2" xfId="3662"/>
    <cellStyle name="Comma 136 3 3" xfId="5692"/>
    <cellStyle name="Comma 136 4" xfId="2649"/>
    <cellStyle name="Comma 136 5" xfId="4676"/>
    <cellStyle name="Comma 136 6" xfId="7326"/>
    <cellStyle name="Comma 137" xfId="610"/>
    <cellStyle name="Comma 137 2" xfId="1064"/>
    <cellStyle name="Comma 137 2 2" xfId="2081"/>
    <cellStyle name="Comma 137 2 2 2" xfId="4109"/>
    <cellStyle name="Comma 137 2 2 3" xfId="6139"/>
    <cellStyle name="Comma 137 2 3" xfId="3096"/>
    <cellStyle name="Comma 137 2 4" xfId="5123"/>
    <cellStyle name="Comma 137 2 5" xfId="7772"/>
    <cellStyle name="Comma 137 3" xfId="1635"/>
    <cellStyle name="Comma 137 3 2" xfId="3663"/>
    <cellStyle name="Comma 137 3 3" xfId="5693"/>
    <cellStyle name="Comma 137 4" xfId="2650"/>
    <cellStyle name="Comma 137 5" xfId="4677"/>
    <cellStyle name="Comma 137 6" xfId="7327"/>
    <cellStyle name="Comma 138" xfId="611"/>
    <cellStyle name="Comma 138 2" xfId="1065"/>
    <cellStyle name="Comma 138 2 2" xfId="2082"/>
    <cellStyle name="Comma 138 2 2 2" xfId="4110"/>
    <cellStyle name="Comma 138 2 2 3" xfId="6140"/>
    <cellStyle name="Comma 138 2 3" xfId="3097"/>
    <cellStyle name="Comma 138 2 4" xfId="5124"/>
    <cellStyle name="Comma 138 2 5" xfId="7773"/>
    <cellStyle name="Comma 138 3" xfId="1636"/>
    <cellStyle name="Comma 138 3 2" xfId="3664"/>
    <cellStyle name="Comma 138 3 3" xfId="5694"/>
    <cellStyle name="Comma 138 4" xfId="2651"/>
    <cellStyle name="Comma 138 5" xfId="4678"/>
    <cellStyle name="Comma 138 6" xfId="7328"/>
    <cellStyle name="Comma 139" xfId="612"/>
    <cellStyle name="Comma 139 2" xfId="1066"/>
    <cellStyle name="Comma 139 2 2" xfId="2083"/>
    <cellStyle name="Comma 139 2 2 2" xfId="4111"/>
    <cellStyle name="Comma 139 2 2 3" xfId="6141"/>
    <cellStyle name="Comma 139 2 3" xfId="3098"/>
    <cellStyle name="Comma 139 2 4" xfId="5125"/>
    <cellStyle name="Comma 139 2 5" xfId="7774"/>
    <cellStyle name="Comma 139 3" xfId="1637"/>
    <cellStyle name="Comma 139 3 2" xfId="3665"/>
    <cellStyle name="Comma 139 3 3" xfId="5695"/>
    <cellStyle name="Comma 139 4" xfId="2652"/>
    <cellStyle name="Comma 139 5" xfId="4679"/>
    <cellStyle name="Comma 139 6" xfId="7329"/>
    <cellStyle name="Comma 14" xfId="93"/>
    <cellStyle name="Comma 14 10" xfId="450"/>
    <cellStyle name="Comma 14 11" xfId="8171"/>
    <cellStyle name="Comma 14 12" xfId="230"/>
    <cellStyle name="Comma 14 2" xfId="613"/>
    <cellStyle name="Comma 14 2 2" xfId="1067"/>
    <cellStyle name="Comma 14 2 2 2" xfId="2084"/>
    <cellStyle name="Comma 14 2 2 2 2" xfId="4112"/>
    <cellStyle name="Comma 14 2 2 2 3" xfId="6142"/>
    <cellStyle name="Comma 14 2 2 3" xfId="3099"/>
    <cellStyle name="Comma 14 2 2 4" xfId="5126"/>
    <cellStyle name="Comma 14 2 2 5" xfId="7775"/>
    <cellStyle name="Comma 14 2 3" xfId="1638"/>
    <cellStyle name="Comma 14 2 3 2" xfId="3666"/>
    <cellStyle name="Comma 14 2 3 3" xfId="5696"/>
    <cellStyle name="Comma 14 2 4" xfId="2653"/>
    <cellStyle name="Comma 14 2 5" xfId="4680"/>
    <cellStyle name="Comma 14 2 6" xfId="6549"/>
    <cellStyle name="Comma 14 2 7" xfId="7330"/>
    <cellStyle name="Comma 14 3" xfId="916"/>
    <cellStyle name="Comma 14 3 2" xfId="1933"/>
    <cellStyle name="Comma 14 3 2 2" xfId="3961"/>
    <cellStyle name="Comma 14 3 2 3" xfId="5991"/>
    <cellStyle name="Comma 14 3 3" xfId="2948"/>
    <cellStyle name="Comma 14 3 4" xfId="4975"/>
    <cellStyle name="Comma 14 3 5" xfId="6550"/>
    <cellStyle name="Comma 14 3 6" xfId="7624"/>
    <cellStyle name="Comma 14 4" xfId="1359"/>
    <cellStyle name="Comma 14 4 2" xfId="2374"/>
    <cellStyle name="Comma 14 4 2 2" xfId="4402"/>
    <cellStyle name="Comma 14 4 2 3" xfId="6432"/>
    <cellStyle name="Comma 14 4 3" xfId="3389"/>
    <cellStyle name="Comma 14 4 4" xfId="5416"/>
    <cellStyle name="Comma 14 4 5" xfId="6551"/>
    <cellStyle name="Comma 14 4 6" xfId="8065"/>
    <cellStyle name="Comma 14 5" xfId="1484"/>
    <cellStyle name="Comma 14 5 2" xfId="3512"/>
    <cellStyle name="Comma 14 5 3" xfId="5542"/>
    <cellStyle name="Comma 14 6" xfId="2499"/>
    <cellStyle name="Comma 14 7" xfId="4526"/>
    <cellStyle name="Comma 14 8" xfId="6548"/>
    <cellStyle name="Comma 14 9" xfId="7176"/>
    <cellStyle name="Comma 140" xfId="614"/>
    <cellStyle name="Comma 140 2" xfId="1068"/>
    <cellStyle name="Comma 140 2 2" xfId="2085"/>
    <cellStyle name="Comma 140 2 2 2" xfId="4113"/>
    <cellStyle name="Comma 140 2 2 3" xfId="6143"/>
    <cellStyle name="Comma 140 2 3" xfId="3100"/>
    <cellStyle name="Comma 140 2 4" xfId="5127"/>
    <cellStyle name="Comma 140 2 5" xfId="7776"/>
    <cellStyle name="Comma 140 3" xfId="1639"/>
    <cellStyle name="Comma 140 3 2" xfId="3667"/>
    <cellStyle name="Comma 140 3 3" xfId="5697"/>
    <cellStyle name="Comma 140 4" xfId="2654"/>
    <cellStyle name="Comma 140 5" xfId="4681"/>
    <cellStyle name="Comma 140 6" xfId="7331"/>
    <cellStyle name="Comma 141" xfId="615"/>
    <cellStyle name="Comma 141 2" xfId="1069"/>
    <cellStyle name="Comma 141 2 2" xfId="2086"/>
    <cellStyle name="Comma 141 2 2 2" xfId="4114"/>
    <cellStyle name="Comma 141 2 2 3" xfId="6144"/>
    <cellStyle name="Comma 141 2 3" xfId="3101"/>
    <cellStyle name="Comma 141 2 4" xfId="5128"/>
    <cellStyle name="Comma 141 2 5" xfId="7777"/>
    <cellStyle name="Comma 141 3" xfId="1640"/>
    <cellStyle name="Comma 141 3 2" xfId="3668"/>
    <cellStyle name="Comma 141 3 3" xfId="5698"/>
    <cellStyle name="Comma 141 4" xfId="2655"/>
    <cellStyle name="Comma 141 5" xfId="4682"/>
    <cellStyle name="Comma 141 6" xfId="7332"/>
    <cellStyle name="Comma 142" xfId="616"/>
    <cellStyle name="Comma 142 2" xfId="1070"/>
    <cellStyle name="Comma 142 2 2" xfId="2087"/>
    <cellStyle name="Comma 142 2 2 2" xfId="4115"/>
    <cellStyle name="Comma 142 2 2 3" xfId="6145"/>
    <cellStyle name="Comma 142 2 3" xfId="3102"/>
    <cellStyle name="Comma 142 2 4" xfId="5129"/>
    <cellStyle name="Comma 142 2 5" xfId="7778"/>
    <cellStyle name="Comma 142 3" xfId="1641"/>
    <cellStyle name="Comma 142 3 2" xfId="3669"/>
    <cellStyle name="Comma 142 3 3" xfId="5699"/>
    <cellStyle name="Comma 142 4" xfId="2656"/>
    <cellStyle name="Comma 142 5" xfId="4683"/>
    <cellStyle name="Comma 142 6" xfId="7333"/>
    <cellStyle name="Comma 143" xfId="617"/>
    <cellStyle name="Comma 143 2" xfId="1071"/>
    <cellStyle name="Comma 143 2 2" xfId="2088"/>
    <cellStyle name="Comma 143 2 2 2" xfId="4116"/>
    <cellStyle name="Comma 143 2 2 3" xfId="6146"/>
    <cellStyle name="Comma 143 2 3" xfId="3103"/>
    <cellStyle name="Comma 143 2 4" xfId="5130"/>
    <cellStyle name="Comma 143 2 5" xfId="7779"/>
    <cellStyle name="Comma 143 3" xfId="1642"/>
    <cellStyle name="Comma 143 3 2" xfId="3670"/>
    <cellStyle name="Comma 143 3 3" xfId="5700"/>
    <cellStyle name="Comma 143 4" xfId="2657"/>
    <cellStyle name="Comma 143 5" xfId="4684"/>
    <cellStyle name="Comma 143 6" xfId="7334"/>
    <cellStyle name="Comma 144" xfId="618"/>
    <cellStyle name="Comma 144 2" xfId="1072"/>
    <cellStyle name="Comma 144 2 2" xfId="2089"/>
    <cellStyle name="Comma 144 2 2 2" xfId="4117"/>
    <cellStyle name="Comma 144 2 2 3" xfId="6147"/>
    <cellStyle name="Comma 144 2 3" xfId="3104"/>
    <cellStyle name="Comma 144 2 4" xfId="5131"/>
    <cellStyle name="Comma 144 2 5" xfId="7780"/>
    <cellStyle name="Comma 144 3" xfId="1643"/>
    <cellStyle name="Comma 144 3 2" xfId="3671"/>
    <cellStyle name="Comma 144 3 3" xfId="5701"/>
    <cellStyle name="Comma 144 4" xfId="2658"/>
    <cellStyle name="Comma 144 5" xfId="4685"/>
    <cellStyle name="Comma 144 6" xfId="7335"/>
    <cellStyle name="Comma 145" xfId="619"/>
    <cellStyle name="Comma 145 2" xfId="1073"/>
    <cellStyle name="Comma 145 2 2" xfId="2090"/>
    <cellStyle name="Comma 145 2 2 2" xfId="4118"/>
    <cellStyle name="Comma 145 2 2 3" xfId="6148"/>
    <cellStyle name="Comma 145 2 3" xfId="3105"/>
    <cellStyle name="Comma 145 2 4" xfId="5132"/>
    <cellStyle name="Comma 145 2 5" xfId="7781"/>
    <cellStyle name="Comma 145 3" xfId="1644"/>
    <cellStyle name="Comma 145 3 2" xfId="3672"/>
    <cellStyle name="Comma 145 3 3" xfId="5702"/>
    <cellStyle name="Comma 145 4" xfId="2659"/>
    <cellStyle name="Comma 145 5" xfId="4686"/>
    <cellStyle name="Comma 145 6" xfId="7336"/>
    <cellStyle name="Comma 146" xfId="620"/>
    <cellStyle name="Comma 146 2" xfId="1074"/>
    <cellStyle name="Comma 146 2 2" xfId="2091"/>
    <cellStyle name="Comma 146 2 2 2" xfId="4119"/>
    <cellStyle name="Comma 146 2 2 3" xfId="6149"/>
    <cellStyle name="Comma 146 2 3" xfId="3106"/>
    <cellStyle name="Comma 146 2 4" xfId="5133"/>
    <cellStyle name="Comma 146 2 5" xfId="7782"/>
    <cellStyle name="Comma 146 3" xfId="1645"/>
    <cellStyle name="Comma 146 3 2" xfId="3673"/>
    <cellStyle name="Comma 146 3 3" xfId="5703"/>
    <cellStyle name="Comma 146 4" xfId="2660"/>
    <cellStyle name="Comma 146 5" xfId="4687"/>
    <cellStyle name="Comma 146 6" xfId="7337"/>
    <cellStyle name="Comma 147" xfId="621"/>
    <cellStyle name="Comma 147 2" xfId="1075"/>
    <cellStyle name="Comma 147 2 2" xfId="2092"/>
    <cellStyle name="Comma 147 2 2 2" xfId="4120"/>
    <cellStyle name="Comma 147 2 2 3" xfId="6150"/>
    <cellStyle name="Comma 147 2 3" xfId="3107"/>
    <cellStyle name="Comma 147 2 4" xfId="5134"/>
    <cellStyle name="Comma 147 2 5" xfId="7783"/>
    <cellStyle name="Comma 147 3" xfId="1646"/>
    <cellStyle name="Comma 147 3 2" xfId="3674"/>
    <cellStyle name="Comma 147 3 3" xfId="5704"/>
    <cellStyle name="Comma 147 4" xfId="2661"/>
    <cellStyle name="Comma 147 5" xfId="4688"/>
    <cellStyle name="Comma 147 6" xfId="7338"/>
    <cellStyle name="Comma 148" xfId="622"/>
    <cellStyle name="Comma 148 2" xfId="1076"/>
    <cellStyle name="Comma 148 2 2" xfId="2093"/>
    <cellStyle name="Comma 148 2 2 2" xfId="4121"/>
    <cellStyle name="Comma 148 2 2 3" xfId="6151"/>
    <cellStyle name="Comma 148 2 3" xfId="3108"/>
    <cellStyle name="Comma 148 2 4" xfId="5135"/>
    <cellStyle name="Comma 148 2 5" xfId="7784"/>
    <cellStyle name="Comma 148 3" xfId="1647"/>
    <cellStyle name="Comma 148 3 2" xfId="3675"/>
    <cellStyle name="Comma 148 3 3" xfId="5705"/>
    <cellStyle name="Comma 148 4" xfId="2662"/>
    <cellStyle name="Comma 148 5" xfId="4689"/>
    <cellStyle name="Comma 148 6" xfId="7339"/>
    <cellStyle name="Comma 149" xfId="623"/>
    <cellStyle name="Comma 149 2" xfId="1077"/>
    <cellStyle name="Comma 149 2 2" xfId="2094"/>
    <cellStyle name="Comma 149 2 2 2" xfId="4122"/>
    <cellStyle name="Comma 149 2 2 3" xfId="6152"/>
    <cellStyle name="Comma 149 2 3" xfId="3109"/>
    <cellStyle name="Comma 149 2 4" xfId="5136"/>
    <cellStyle name="Comma 149 2 5" xfId="7785"/>
    <cellStyle name="Comma 149 3" xfId="1648"/>
    <cellStyle name="Comma 149 3 2" xfId="3676"/>
    <cellStyle name="Comma 149 3 3" xfId="5706"/>
    <cellStyle name="Comma 149 4" xfId="2663"/>
    <cellStyle name="Comma 149 5" xfId="4690"/>
    <cellStyle name="Comma 149 6" xfId="7340"/>
    <cellStyle name="Comma 15" xfId="428"/>
    <cellStyle name="Comma 15 2" xfId="624"/>
    <cellStyle name="Comma 15 2 2" xfId="1078"/>
    <cellStyle name="Comma 15 2 2 2" xfId="2095"/>
    <cellStyle name="Comma 15 2 2 2 2" xfId="4123"/>
    <cellStyle name="Comma 15 2 2 2 3" xfId="6153"/>
    <cellStyle name="Comma 15 2 2 3" xfId="3110"/>
    <cellStyle name="Comma 15 2 2 4" xfId="5137"/>
    <cellStyle name="Comma 15 2 2 5" xfId="7786"/>
    <cellStyle name="Comma 15 2 3" xfId="1649"/>
    <cellStyle name="Comma 15 2 3 2" xfId="3677"/>
    <cellStyle name="Comma 15 2 3 3" xfId="5707"/>
    <cellStyle name="Comma 15 2 4" xfId="2664"/>
    <cellStyle name="Comma 15 2 5" xfId="4691"/>
    <cellStyle name="Comma 15 2 6" xfId="6553"/>
    <cellStyle name="Comma 15 2 7" xfId="7341"/>
    <cellStyle name="Comma 15 3" xfId="894"/>
    <cellStyle name="Comma 15 3 2" xfId="1911"/>
    <cellStyle name="Comma 15 3 2 2" xfId="3939"/>
    <cellStyle name="Comma 15 3 2 3" xfId="5969"/>
    <cellStyle name="Comma 15 3 3" xfId="2926"/>
    <cellStyle name="Comma 15 3 4" xfId="4953"/>
    <cellStyle name="Comma 15 3 5" xfId="6554"/>
    <cellStyle name="Comma 15 3 6" xfId="7602"/>
    <cellStyle name="Comma 15 4" xfId="1337"/>
    <cellStyle name="Comma 15 4 2" xfId="2352"/>
    <cellStyle name="Comma 15 4 2 2" xfId="4380"/>
    <cellStyle name="Comma 15 4 2 3" xfId="6410"/>
    <cellStyle name="Comma 15 4 3" xfId="3367"/>
    <cellStyle name="Comma 15 4 4" xfId="5394"/>
    <cellStyle name="Comma 15 4 5" xfId="6555"/>
    <cellStyle name="Comma 15 4 6" xfId="8043"/>
    <cellStyle name="Comma 15 5" xfId="1462"/>
    <cellStyle name="Comma 15 5 2" xfId="3490"/>
    <cellStyle name="Comma 15 5 3" xfId="5520"/>
    <cellStyle name="Comma 15 6" xfId="2477"/>
    <cellStyle name="Comma 15 7" xfId="4504"/>
    <cellStyle name="Comma 15 8" xfId="6552"/>
    <cellStyle name="Comma 15 9" xfId="7154"/>
    <cellStyle name="Comma 150" xfId="625"/>
    <cellStyle name="Comma 150 2" xfId="1079"/>
    <cellStyle name="Comma 150 2 2" xfId="2096"/>
    <cellStyle name="Comma 150 2 2 2" xfId="4124"/>
    <cellStyle name="Comma 150 2 2 3" xfId="6154"/>
    <cellStyle name="Comma 150 2 3" xfId="3111"/>
    <cellStyle name="Comma 150 2 4" xfId="5138"/>
    <cellStyle name="Comma 150 2 5" xfId="7787"/>
    <cellStyle name="Comma 150 3" xfId="1650"/>
    <cellStyle name="Comma 150 3 2" xfId="3678"/>
    <cellStyle name="Comma 150 3 3" xfId="5708"/>
    <cellStyle name="Comma 150 4" xfId="2665"/>
    <cellStyle name="Comma 150 5" xfId="4692"/>
    <cellStyle name="Comma 150 6" xfId="7342"/>
    <cellStyle name="Comma 151" xfId="626"/>
    <cellStyle name="Comma 151 2" xfId="1080"/>
    <cellStyle name="Comma 151 2 2" xfId="2097"/>
    <cellStyle name="Comma 151 2 2 2" xfId="4125"/>
    <cellStyle name="Comma 151 2 2 3" xfId="6155"/>
    <cellStyle name="Comma 151 2 3" xfId="3112"/>
    <cellStyle name="Comma 151 2 4" xfId="5139"/>
    <cellStyle name="Comma 151 2 5" xfId="7788"/>
    <cellStyle name="Comma 151 3" xfId="1651"/>
    <cellStyle name="Comma 151 3 2" xfId="3679"/>
    <cellStyle name="Comma 151 3 3" xfId="5709"/>
    <cellStyle name="Comma 151 4" xfId="2666"/>
    <cellStyle name="Comma 151 5" xfId="4693"/>
    <cellStyle name="Comma 151 6" xfId="7343"/>
    <cellStyle name="Comma 152" xfId="627"/>
    <cellStyle name="Comma 152 2" xfId="1081"/>
    <cellStyle name="Comma 152 2 2" xfId="2098"/>
    <cellStyle name="Comma 152 2 2 2" xfId="4126"/>
    <cellStyle name="Comma 152 2 2 3" xfId="6156"/>
    <cellStyle name="Comma 152 2 3" xfId="3113"/>
    <cellStyle name="Comma 152 2 4" xfId="5140"/>
    <cellStyle name="Comma 152 2 5" xfId="7789"/>
    <cellStyle name="Comma 152 3" xfId="1652"/>
    <cellStyle name="Comma 152 3 2" xfId="3680"/>
    <cellStyle name="Comma 152 3 3" xfId="5710"/>
    <cellStyle name="Comma 152 4" xfId="2667"/>
    <cellStyle name="Comma 152 5" xfId="4694"/>
    <cellStyle name="Comma 152 6" xfId="7344"/>
    <cellStyle name="Comma 153" xfId="628"/>
    <cellStyle name="Comma 153 2" xfId="1082"/>
    <cellStyle name="Comma 153 2 2" xfId="2099"/>
    <cellStyle name="Comma 153 2 2 2" xfId="4127"/>
    <cellStyle name="Comma 153 2 2 3" xfId="6157"/>
    <cellStyle name="Comma 153 2 3" xfId="3114"/>
    <cellStyle name="Comma 153 2 4" xfId="5141"/>
    <cellStyle name="Comma 153 2 5" xfId="7790"/>
    <cellStyle name="Comma 153 3" xfId="1653"/>
    <cellStyle name="Comma 153 3 2" xfId="3681"/>
    <cellStyle name="Comma 153 3 3" xfId="5711"/>
    <cellStyle name="Comma 153 4" xfId="2668"/>
    <cellStyle name="Comma 153 5" xfId="4695"/>
    <cellStyle name="Comma 153 6" xfId="7345"/>
    <cellStyle name="Comma 154" xfId="629"/>
    <cellStyle name="Comma 154 2" xfId="1083"/>
    <cellStyle name="Comma 154 2 2" xfId="2100"/>
    <cellStyle name="Comma 154 2 2 2" xfId="4128"/>
    <cellStyle name="Comma 154 2 2 3" xfId="6158"/>
    <cellStyle name="Comma 154 2 3" xfId="3115"/>
    <cellStyle name="Comma 154 2 4" xfId="5142"/>
    <cellStyle name="Comma 154 2 5" xfId="7791"/>
    <cellStyle name="Comma 154 3" xfId="1654"/>
    <cellStyle name="Comma 154 3 2" xfId="3682"/>
    <cellStyle name="Comma 154 3 3" xfId="5712"/>
    <cellStyle name="Comma 154 4" xfId="2669"/>
    <cellStyle name="Comma 154 5" xfId="4696"/>
    <cellStyle name="Comma 154 6" xfId="7346"/>
    <cellStyle name="Comma 155" xfId="630"/>
    <cellStyle name="Comma 155 2" xfId="1084"/>
    <cellStyle name="Comma 155 2 2" xfId="2101"/>
    <cellStyle name="Comma 155 2 2 2" xfId="4129"/>
    <cellStyle name="Comma 155 2 2 3" xfId="6159"/>
    <cellStyle name="Comma 155 2 3" xfId="3116"/>
    <cellStyle name="Comma 155 2 4" xfId="5143"/>
    <cellStyle name="Comma 155 2 5" xfId="7792"/>
    <cellStyle name="Comma 155 3" xfId="1655"/>
    <cellStyle name="Comma 155 3 2" xfId="3683"/>
    <cellStyle name="Comma 155 3 3" xfId="5713"/>
    <cellStyle name="Comma 155 4" xfId="2670"/>
    <cellStyle name="Comma 155 5" xfId="4697"/>
    <cellStyle name="Comma 155 6" xfId="7347"/>
    <cellStyle name="Comma 156" xfId="631"/>
    <cellStyle name="Comma 156 2" xfId="1085"/>
    <cellStyle name="Comma 156 2 2" xfId="2102"/>
    <cellStyle name="Comma 156 2 2 2" xfId="4130"/>
    <cellStyle name="Comma 156 2 2 3" xfId="6160"/>
    <cellStyle name="Comma 156 2 3" xfId="3117"/>
    <cellStyle name="Comma 156 2 4" xfId="5144"/>
    <cellStyle name="Comma 156 2 5" xfId="7793"/>
    <cellStyle name="Comma 156 3" xfId="1656"/>
    <cellStyle name="Comma 156 3 2" xfId="3684"/>
    <cellStyle name="Comma 156 3 3" xfId="5714"/>
    <cellStyle name="Comma 156 4" xfId="2671"/>
    <cellStyle name="Comma 156 5" xfId="4698"/>
    <cellStyle name="Comma 156 6" xfId="7348"/>
    <cellStyle name="Comma 157" xfId="632"/>
    <cellStyle name="Comma 157 2" xfId="1086"/>
    <cellStyle name="Comma 157 2 2" xfId="2103"/>
    <cellStyle name="Comma 157 2 2 2" xfId="4131"/>
    <cellStyle name="Comma 157 2 2 3" xfId="6161"/>
    <cellStyle name="Comma 157 2 3" xfId="3118"/>
    <cellStyle name="Comma 157 2 4" xfId="5145"/>
    <cellStyle name="Comma 157 2 5" xfId="7794"/>
    <cellStyle name="Comma 157 3" xfId="1657"/>
    <cellStyle name="Comma 157 3 2" xfId="3685"/>
    <cellStyle name="Comma 157 3 3" xfId="5715"/>
    <cellStyle name="Comma 157 4" xfId="2672"/>
    <cellStyle name="Comma 157 5" xfId="4699"/>
    <cellStyle name="Comma 157 6" xfId="7349"/>
    <cellStyle name="Comma 158" xfId="633"/>
    <cellStyle name="Comma 158 2" xfId="1087"/>
    <cellStyle name="Comma 158 2 2" xfId="2104"/>
    <cellStyle name="Comma 158 2 2 2" xfId="4132"/>
    <cellStyle name="Comma 158 2 2 3" xfId="6162"/>
    <cellStyle name="Comma 158 2 3" xfId="3119"/>
    <cellStyle name="Comma 158 2 4" xfId="5146"/>
    <cellStyle name="Comma 158 2 5" xfId="7795"/>
    <cellStyle name="Comma 158 3" xfId="1658"/>
    <cellStyle name="Comma 158 3 2" xfId="3686"/>
    <cellStyle name="Comma 158 3 3" xfId="5716"/>
    <cellStyle name="Comma 158 4" xfId="2673"/>
    <cellStyle name="Comma 158 5" xfId="4700"/>
    <cellStyle name="Comma 158 6" xfId="7350"/>
    <cellStyle name="Comma 159" xfId="634"/>
    <cellStyle name="Comma 159 2" xfId="1088"/>
    <cellStyle name="Comma 159 2 2" xfId="2105"/>
    <cellStyle name="Comma 159 2 2 2" xfId="4133"/>
    <cellStyle name="Comma 159 2 2 3" xfId="6163"/>
    <cellStyle name="Comma 159 2 3" xfId="3120"/>
    <cellStyle name="Comma 159 2 4" xfId="5147"/>
    <cellStyle name="Comma 159 2 5" xfId="7796"/>
    <cellStyle name="Comma 159 3" xfId="1659"/>
    <cellStyle name="Comma 159 3 2" xfId="3687"/>
    <cellStyle name="Comma 159 3 3" xfId="5717"/>
    <cellStyle name="Comma 159 4" xfId="2674"/>
    <cellStyle name="Comma 159 5" xfId="4701"/>
    <cellStyle name="Comma 159 6" xfId="7351"/>
    <cellStyle name="Comma 16" xfId="441"/>
    <cellStyle name="Comma 16 2" xfId="635"/>
    <cellStyle name="Comma 16 2 2" xfId="1089"/>
    <cellStyle name="Comma 16 2 2 2" xfId="2106"/>
    <cellStyle name="Comma 16 2 2 2 2" xfId="4134"/>
    <cellStyle name="Comma 16 2 2 2 3" xfId="6164"/>
    <cellStyle name="Comma 16 2 2 3" xfId="3121"/>
    <cellStyle name="Comma 16 2 2 4" xfId="5148"/>
    <cellStyle name="Comma 16 2 2 5" xfId="7797"/>
    <cellStyle name="Comma 16 2 3" xfId="1660"/>
    <cellStyle name="Comma 16 2 3 2" xfId="3688"/>
    <cellStyle name="Comma 16 2 3 3" xfId="5718"/>
    <cellStyle name="Comma 16 2 4" xfId="2675"/>
    <cellStyle name="Comma 16 2 5" xfId="4702"/>
    <cellStyle name="Comma 16 2 6" xfId="6557"/>
    <cellStyle name="Comma 16 2 7" xfId="7352"/>
    <cellStyle name="Comma 16 3" xfId="907"/>
    <cellStyle name="Comma 16 3 2" xfId="1924"/>
    <cellStyle name="Comma 16 3 2 2" xfId="3952"/>
    <cellStyle name="Comma 16 3 2 3" xfId="5982"/>
    <cellStyle name="Comma 16 3 3" xfId="2939"/>
    <cellStyle name="Comma 16 3 4" xfId="4966"/>
    <cellStyle name="Comma 16 3 5" xfId="6558"/>
    <cellStyle name="Comma 16 3 6" xfId="7615"/>
    <cellStyle name="Comma 16 4" xfId="1350"/>
    <cellStyle name="Comma 16 4 2" xfId="2365"/>
    <cellStyle name="Comma 16 4 2 2" xfId="4393"/>
    <cellStyle name="Comma 16 4 2 3" xfId="6423"/>
    <cellStyle name="Comma 16 4 3" xfId="3380"/>
    <cellStyle name="Comma 16 4 4" xfId="5407"/>
    <cellStyle name="Comma 16 4 5" xfId="6559"/>
    <cellStyle name="Comma 16 4 6" xfId="8056"/>
    <cellStyle name="Comma 16 5" xfId="1475"/>
    <cellStyle name="Comma 16 5 2" xfId="3503"/>
    <cellStyle name="Comma 16 5 3" xfId="5533"/>
    <cellStyle name="Comma 16 6" xfId="2490"/>
    <cellStyle name="Comma 16 7" xfId="4517"/>
    <cellStyle name="Comma 16 8" xfId="6556"/>
    <cellStyle name="Comma 16 9" xfId="7167"/>
    <cellStyle name="Comma 160" xfId="636"/>
    <cellStyle name="Comma 160 2" xfId="1090"/>
    <cellStyle name="Comma 160 2 2" xfId="2107"/>
    <cellStyle name="Comma 160 2 2 2" xfId="4135"/>
    <cellStyle name="Comma 160 2 2 3" xfId="6165"/>
    <cellStyle name="Comma 160 2 3" xfId="3122"/>
    <cellStyle name="Comma 160 2 4" xfId="5149"/>
    <cellStyle name="Comma 160 2 5" xfId="7798"/>
    <cellStyle name="Comma 160 3" xfId="1661"/>
    <cellStyle name="Comma 160 3 2" xfId="3689"/>
    <cellStyle name="Comma 160 3 3" xfId="5719"/>
    <cellStyle name="Comma 160 4" xfId="2676"/>
    <cellStyle name="Comma 160 5" xfId="4703"/>
    <cellStyle name="Comma 160 6" xfId="7353"/>
    <cellStyle name="Comma 161" xfId="637"/>
    <cellStyle name="Comma 161 2" xfId="1091"/>
    <cellStyle name="Comma 161 2 2" xfId="2108"/>
    <cellStyle name="Comma 161 2 2 2" xfId="4136"/>
    <cellStyle name="Comma 161 2 2 3" xfId="6166"/>
    <cellStyle name="Comma 161 2 3" xfId="3123"/>
    <cellStyle name="Comma 161 2 4" xfId="5150"/>
    <cellStyle name="Comma 161 2 5" xfId="7799"/>
    <cellStyle name="Comma 161 3" xfId="1662"/>
    <cellStyle name="Comma 161 3 2" xfId="3690"/>
    <cellStyle name="Comma 161 3 3" xfId="5720"/>
    <cellStyle name="Comma 161 4" xfId="2677"/>
    <cellStyle name="Comma 161 5" xfId="4704"/>
    <cellStyle name="Comma 161 6" xfId="7354"/>
    <cellStyle name="Comma 162" xfId="638"/>
    <cellStyle name="Comma 162 2" xfId="1092"/>
    <cellStyle name="Comma 162 2 2" xfId="2109"/>
    <cellStyle name="Comma 162 2 2 2" xfId="4137"/>
    <cellStyle name="Comma 162 2 2 3" xfId="6167"/>
    <cellStyle name="Comma 162 2 3" xfId="3124"/>
    <cellStyle name="Comma 162 2 4" xfId="5151"/>
    <cellStyle name="Comma 162 2 5" xfId="7800"/>
    <cellStyle name="Comma 162 3" xfId="1663"/>
    <cellStyle name="Comma 162 3 2" xfId="3691"/>
    <cellStyle name="Comma 162 3 3" xfId="5721"/>
    <cellStyle name="Comma 162 4" xfId="2678"/>
    <cellStyle name="Comma 162 5" xfId="4705"/>
    <cellStyle name="Comma 162 6" xfId="7355"/>
    <cellStyle name="Comma 163" xfId="639"/>
    <cellStyle name="Comma 163 2" xfId="1093"/>
    <cellStyle name="Comma 163 2 2" xfId="2110"/>
    <cellStyle name="Comma 163 2 2 2" xfId="4138"/>
    <cellStyle name="Comma 163 2 2 3" xfId="6168"/>
    <cellStyle name="Comma 163 2 3" xfId="3125"/>
    <cellStyle name="Comma 163 2 4" xfId="5152"/>
    <cellStyle name="Comma 163 2 5" xfId="7801"/>
    <cellStyle name="Comma 163 3" xfId="1664"/>
    <cellStyle name="Comma 163 3 2" xfId="3692"/>
    <cellStyle name="Comma 163 3 3" xfId="5722"/>
    <cellStyle name="Comma 163 4" xfId="2679"/>
    <cellStyle name="Comma 163 5" xfId="4706"/>
    <cellStyle name="Comma 163 6" xfId="7356"/>
    <cellStyle name="Comma 164" xfId="640"/>
    <cellStyle name="Comma 164 2" xfId="1094"/>
    <cellStyle name="Comma 164 2 2" xfId="2111"/>
    <cellStyle name="Comma 164 2 2 2" xfId="4139"/>
    <cellStyle name="Comma 164 2 2 3" xfId="6169"/>
    <cellStyle name="Comma 164 2 3" xfId="3126"/>
    <cellStyle name="Comma 164 2 4" xfId="5153"/>
    <cellStyle name="Comma 164 2 5" xfId="7802"/>
    <cellStyle name="Comma 164 3" xfId="1665"/>
    <cellStyle name="Comma 164 3 2" xfId="3693"/>
    <cellStyle name="Comma 164 3 3" xfId="5723"/>
    <cellStyle name="Comma 164 4" xfId="2680"/>
    <cellStyle name="Comma 164 5" xfId="4707"/>
    <cellStyle name="Comma 164 6" xfId="7357"/>
    <cellStyle name="Comma 165" xfId="641"/>
    <cellStyle name="Comma 165 2" xfId="1095"/>
    <cellStyle name="Comma 165 2 2" xfId="2112"/>
    <cellStyle name="Comma 165 2 2 2" xfId="4140"/>
    <cellStyle name="Comma 165 2 2 3" xfId="6170"/>
    <cellStyle name="Comma 165 2 3" xfId="3127"/>
    <cellStyle name="Comma 165 2 4" xfId="5154"/>
    <cellStyle name="Comma 165 2 5" xfId="7803"/>
    <cellStyle name="Comma 165 3" xfId="1666"/>
    <cellStyle name="Comma 165 3 2" xfId="3694"/>
    <cellStyle name="Comma 165 3 3" xfId="5724"/>
    <cellStyle name="Comma 165 4" xfId="2681"/>
    <cellStyle name="Comma 165 5" xfId="4708"/>
    <cellStyle name="Comma 165 6" xfId="7358"/>
    <cellStyle name="Comma 166" xfId="642"/>
    <cellStyle name="Comma 166 2" xfId="1096"/>
    <cellStyle name="Comma 166 2 2" xfId="2113"/>
    <cellStyle name="Comma 166 2 2 2" xfId="4141"/>
    <cellStyle name="Comma 166 2 2 3" xfId="6171"/>
    <cellStyle name="Comma 166 2 3" xfId="3128"/>
    <cellStyle name="Comma 166 2 4" xfId="5155"/>
    <cellStyle name="Comma 166 2 5" xfId="7804"/>
    <cellStyle name="Comma 166 3" xfId="1667"/>
    <cellStyle name="Comma 166 3 2" xfId="3695"/>
    <cellStyle name="Comma 166 3 3" xfId="5725"/>
    <cellStyle name="Comma 166 4" xfId="2682"/>
    <cellStyle name="Comma 166 5" xfId="4709"/>
    <cellStyle name="Comma 166 6" xfId="7359"/>
    <cellStyle name="Comma 167" xfId="643"/>
    <cellStyle name="Comma 167 2" xfId="1097"/>
    <cellStyle name="Comma 167 2 2" xfId="2114"/>
    <cellStyle name="Comma 167 2 2 2" xfId="4142"/>
    <cellStyle name="Comma 167 2 2 3" xfId="6172"/>
    <cellStyle name="Comma 167 2 3" xfId="3129"/>
    <cellStyle name="Comma 167 2 4" xfId="5156"/>
    <cellStyle name="Comma 167 2 5" xfId="7805"/>
    <cellStyle name="Comma 167 3" xfId="1668"/>
    <cellStyle name="Comma 167 3 2" xfId="3696"/>
    <cellStyle name="Comma 167 3 3" xfId="5726"/>
    <cellStyle name="Comma 167 4" xfId="2683"/>
    <cellStyle name="Comma 167 5" xfId="4710"/>
    <cellStyle name="Comma 167 6" xfId="7360"/>
    <cellStyle name="Comma 168" xfId="644"/>
    <cellStyle name="Comma 168 2" xfId="1098"/>
    <cellStyle name="Comma 168 2 2" xfId="2115"/>
    <cellStyle name="Comma 168 2 2 2" xfId="4143"/>
    <cellStyle name="Comma 168 2 2 3" xfId="6173"/>
    <cellStyle name="Comma 168 2 3" xfId="3130"/>
    <cellStyle name="Comma 168 2 4" xfId="5157"/>
    <cellStyle name="Comma 168 2 5" xfId="7806"/>
    <cellStyle name="Comma 168 3" xfId="1669"/>
    <cellStyle name="Comma 168 3 2" xfId="3697"/>
    <cellStyle name="Comma 168 3 3" xfId="5727"/>
    <cellStyle name="Comma 168 4" xfId="2684"/>
    <cellStyle name="Comma 168 5" xfId="4711"/>
    <cellStyle name="Comma 168 6" xfId="7361"/>
    <cellStyle name="Comma 169" xfId="645"/>
    <cellStyle name="Comma 169 2" xfId="1099"/>
    <cellStyle name="Comma 169 2 2" xfId="2116"/>
    <cellStyle name="Comma 169 2 2 2" xfId="4144"/>
    <cellStyle name="Comma 169 2 2 3" xfId="6174"/>
    <cellStyle name="Comma 169 2 3" xfId="3131"/>
    <cellStyle name="Comma 169 2 4" xfId="5158"/>
    <cellStyle name="Comma 169 2 5" xfId="7807"/>
    <cellStyle name="Comma 169 3" xfId="1670"/>
    <cellStyle name="Comma 169 3 2" xfId="3698"/>
    <cellStyle name="Comma 169 3 3" xfId="5728"/>
    <cellStyle name="Comma 169 4" xfId="2685"/>
    <cellStyle name="Comma 169 5" xfId="4712"/>
    <cellStyle name="Comma 169 6" xfId="7362"/>
    <cellStyle name="Comma 17" xfId="424"/>
    <cellStyle name="Comma 17 2" xfId="646"/>
    <cellStyle name="Comma 17 2 2" xfId="1100"/>
    <cellStyle name="Comma 17 2 2 2" xfId="2117"/>
    <cellStyle name="Comma 17 2 2 2 2" xfId="4145"/>
    <cellStyle name="Comma 17 2 2 2 3" xfId="6175"/>
    <cellStyle name="Comma 17 2 2 3" xfId="3132"/>
    <cellStyle name="Comma 17 2 2 4" xfId="5159"/>
    <cellStyle name="Comma 17 2 2 5" xfId="7808"/>
    <cellStyle name="Comma 17 2 3" xfId="1671"/>
    <cellStyle name="Comma 17 2 3 2" xfId="3699"/>
    <cellStyle name="Comma 17 2 3 3" xfId="5729"/>
    <cellStyle name="Comma 17 2 4" xfId="2686"/>
    <cellStyle name="Comma 17 2 5" xfId="4713"/>
    <cellStyle name="Comma 17 2 6" xfId="6561"/>
    <cellStyle name="Comma 17 2 7" xfId="7363"/>
    <cellStyle name="Comma 17 3" xfId="890"/>
    <cellStyle name="Comma 17 3 2" xfId="1907"/>
    <cellStyle name="Comma 17 3 2 2" xfId="3935"/>
    <cellStyle name="Comma 17 3 2 3" xfId="5965"/>
    <cellStyle name="Comma 17 3 3" xfId="2922"/>
    <cellStyle name="Comma 17 3 4" xfId="4949"/>
    <cellStyle name="Comma 17 3 5" xfId="6562"/>
    <cellStyle name="Comma 17 3 6" xfId="7598"/>
    <cellStyle name="Comma 17 4" xfId="1333"/>
    <cellStyle name="Comma 17 4 2" xfId="2348"/>
    <cellStyle name="Comma 17 4 2 2" xfId="4376"/>
    <cellStyle name="Comma 17 4 2 3" xfId="6406"/>
    <cellStyle name="Comma 17 4 3" xfId="3363"/>
    <cellStyle name="Comma 17 4 4" xfId="5390"/>
    <cellStyle name="Comma 17 4 5" xfId="8039"/>
    <cellStyle name="Comma 17 5" xfId="1458"/>
    <cellStyle name="Comma 17 5 2" xfId="3486"/>
    <cellStyle name="Comma 17 5 3" xfId="5516"/>
    <cellStyle name="Comma 17 6" xfId="2473"/>
    <cellStyle name="Comma 17 7" xfId="4500"/>
    <cellStyle name="Comma 17 8" xfId="6560"/>
    <cellStyle name="Comma 17 9" xfId="7150"/>
    <cellStyle name="Comma 170" xfId="647"/>
    <cellStyle name="Comma 170 2" xfId="1101"/>
    <cellStyle name="Comma 170 2 2" xfId="2118"/>
    <cellStyle name="Comma 170 2 2 2" xfId="4146"/>
    <cellStyle name="Comma 170 2 2 3" xfId="6176"/>
    <cellStyle name="Comma 170 2 3" xfId="3133"/>
    <cellStyle name="Comma 170 2 4" xfId="5160"/>
    <cellStyle name="Comma 170 2 5" xfId="7809"/>
    <cellStyle name="Comma 170 3" xfId="1672"/>
    <cellStyle name="Comma 170 3 2" xfId="3700"/>
    <cellStyle name="Comma 170 3 3" xfId="5730"/>
    <cellStyle name="Comma 170 4" xfId="2687"/>
    <cellStyle name="Comma 170 5" xfId="4714"/>
    <cellStyle name="Comma 170 6" xfId="7364"/>
    <cellStyle name="Comma 171" xfId="648"/>
    <cellStyle name="Comma 171 2" xfId="1102"/>
    <cellStyle name="Comma 171 2 2" xfId="2119"/>
    <cellStyle name="Comma 171 2 2 2" xfId="4147"/>
    <cellStyle name="Comma 171 2 2 3" xfId="6177"/>
    <cellStyle name="Comma 171 2 3" xfId="3134"/>
    <cellStyle name="Comma 171 2 4" xfId="5161"/>
    <cellStyle name="Comma 171 2 5" xfId="7810"/>
    <cellStyle name="Comma 171 3" xfId="1673"/>
    <cellStyle name="Comma 171 3 2" xfId="3701"/>
    <cellStyle name="Comma 171 3 3" xfId="5731"/>
    <cellStyle name="Comma 171 4" xfId="2688"/>
    <cellStyle name="Comma 171 5" xfId="4715"/>
    <cellStyle name="Comma 171 6" xfId="7365"/>
    <cellStyle name="Comma 172" xfId="649"/>
    <cellStyle name="Comma 172 2" xfId="1103"/>
    <cellStyle name="Comma 172 2 2" xfId="2120"/>
    <cellStyle name="Comma 172 2 2 2" xfId="4148"/>
    <cellStyle name="Comma 172 2 2 3" xfId="6178"/>
    <cellStyle name="Comma 172 2 3" xfId="3135"/>
    <cellStyle name="Comma 172 2 4" xfId="5162"/>
    <cellStyle name="Comma 172 2 5" xfId="7811"/>
    <cellStyle name="Comma 172 3" xfId="1674"/>
    <cellStyle name="Comma 172 3 2" xfId="3702"/>
    <cellStyle name="Comma 172 3 3" xfId="5732"/>
    <cellStyle name="Comma 172 4" xfId="2689"/>
    <cellStyle name="Comma 172 5" xfId="4716"/>
    <cellStyle name="Comma 172 6" xfId="7366"/>
    <cellStyle name="Comma 173" xfId="650"/>
    <cellStyle name="Comma 173 2" xfId="1104"/>
    <cellStyle name="Comma 173 2 2" xfId="2121"/>
    <cellStyle name="Comma 173 2 2 2" xfId="4149"/>
    <cellStyle name="Comma 173 2 2 3" xfId="6179"/>
    <cellStyle name="Comma 173 2 3" xfId="3136"/>
    <cellStyle name="Comma 173 2 4" xfId="5163"/>
    <cellStyle name="Comma 173 2 5" xfId="7812"/>
    <cellStyle name="Comma 173 3" xfId="1675"/>
    <cellStyle name="Comma 173 3 2" xfId="3703"/>
    <cellStyle name="Comma 173 3 3" xfId="5733"/>
    <cellStyle name="Comma 173 4" xfId="2690"/>
    <cellStyle name="Comma 173 5" xfId="4717"/>
    <cellStyle name="Comma 173 6" xfId="7367"/>
    <cellStyle name="Comma 174" xfId="651"/>
    <cellStyle name="Comma 174 2" xfId="1105"/>
    <cellStyle name="Comma 174 2 2" xfId="2122"/>
    <cellStyle name="Comma 174 2 2 2" xfId="4150"/>
    <cellStyle name="Comma 174 2 2 3" xfId="6180"/>
    <cellStyle name="Comma 174 2 3" xfId="3137"/>
    <cellStyle name="Comma 174 2 4" xfId="5164"/>
    <cellStyle name="Comma 174 2 5" xfId="7813"/>
    <cellStyle name="Comma 174 3" xfId="1676"/>
    <cellStyle name="Comma 174 3 2" xfId="3704"/>
    <cellStyle name="Comma 174 3 3" xfId="5734"/>
    <cellStyle name="Comma 174 4" xfId="2691"/>
    <cellStyle name="Comma 174 5" xfId="4718"/>
    <cellStyle name="Comma 174 6" xfId="7368"/>
    <cellStyle name="Comma 175" xfId="652"/>
    <cellStyle name="Comma 175 2" xfId="1106"/>
    <cellStyle name="Comma 175 2 2" xfId="2123"/>
    <cellStyle name="Comma 175 2 2 2" xfId="4151"/>
    <cellStyle name="Comma 175 2 2 3" xfId="6181"/>
    <cellStyle name="Comma 175 2 3" xfId="3138"/>
    <cellStyle name="Comma 175 2 4" xfId="5165"/>
    <cellStyle name="Comma 175 2 5" xfId="7814"/>
    <cellStyle name="Comma 175 3" xfId="1677"/>
    <cellStyle name="Comma 175 3 2" xfId="3705"/>
    <cellStyle name="Comma 175 3 3" xfId="5735"/>
    <cellStyle name="Comma 175 4" xfId="2692"/>
    <cellStyle name="Comma 175 5" xfId="4719"/>
    <cellStyle name="Comma 175 6" xfId="7369"/>
    <cellStyle name="Comma 176" xfId="653"/>
    <cellStyle name="Comma 176 2" xfId="1107"/>
    <cellStyle name="Comma 176 2 2" xfId="2124"/>
    <cellStyle name="Comma 176 2 2 2" xfId="4152"/>
    <cellStyle name="Comma 176 2 2 3" xfId="6182"/>
    <cellStyle name="Comma 176 2 3" xfId="3139"/>
    <cellStyle name="Comma 176 2 4" xfId="5166"/>
    <cellStyle name="Comma 176 2 5" xfId="7815"/>
    <cellStyle name="Comma 176 3" xfId="1678"/>
    <cellStyle name="Comma 176 3 2" xfId="3706"/>
    <cellStyle name="Comma 176 3 3" xfId="5736"/>
    <cellStyle name="Comma 176 4" xfId="2693"/>
    <cellStyle name="Comma 176 5" xfId="4720"/>
    <cellStyle name="Comma 176 6" xfId="7370"/>
    <cellStyle name="Comma 177" xfId="654"/>
    <cellStyle name="Comma 177 2" xfId="1108"/>
    <cellStyle name="Comma 177 2 2" xfId="2125"/>
    <cellStyle name="Comma 177 2 2 2" xfId="4153"/>
    <cellStyle name="Comma 177 2 2 3" xfId="6183"/>
    <cellStyle name="Comma 177 2 3" xfId="3140"/>
    <cellStyle name="Comma 177 2 4" xfId="5167"/>
    <cellStyle name="Comma 177 2 5" xfId="7816"/>
    <cellStyle name="Comma 177 3" xfId="1679"/>
    <cellStyle name="Comma 177 3 2" xfId="3707"/>
    <cellStyle name="Comma 177 3 3" xfId="5737"/>
    <cellStyle name="Comma 177 4" xfId="2694"/>
    <cellStyle name="Comma 177 5" xfId="4721"/>
    <cellStyle name="Comma 177 6" xfId="7371"/>
    <cellStyle name="Comma 178" xfId="655"/>
    <cellStyle name="Comma 178 2" xfId="1109"/>
    <cellStyle name="Comma 178 2 2" xfId="2126"/>
    <cellStyle name="Comma 178 2 2 2" xfId="4154"/>
    <cellStyle name="Comma 178 2 2 3" xfId="6184"/>
    <cellStyle name="Comma 178 2 3" xfId="3141"/>
    <cellStyle name="Comma 178 2 4" xfId="5168"/>
    <cellStyle name="Comma 178 2 5" xfId="7817"/>
    <cellStyle name="Comma 178 3" xfId="1680"/>
    <cellStyle name="Comma 178 3 2" xfId="3708"/>
    <cellStyle name="Comma 178 3 3" xfId="5738"/>
    <cellStyle name="Comma 178 4" xfId="2695"/>
    <cellStyle name="Comma 178 5" xfId="4722"/>
    <cellStyle name="Comma 178 6" xfId="7372"/>
    <cellStyle name="Comma 179" xfId="656"/>
    <cellStyle name="Comma 179 2" xfId="1110"/>
    <cellStyle name="Comma 179 2 2" xfId="2127"/>
    <cellStyle name="Comma 179 2 2 2" xfId="4155"/>
    <cellStyle name="Comma 179 2 2 3" xfId="6185"/>
    <cellStyle name="Comma 179 2 3" xfId="3142"/>
    <cellStyle name="Comma 179 2 4" xfId="5169"/>
    <cellStyle name="Comma 179 2 5" xfId="7818"/>
    <cellStyle name="Comma 179 3" xfId="1681"/>
    <cellStyle name="Comma 179 3 2" xfId="3709"/>
    <cellStyle name="Comma 179 3 3" xfId="5739"/>
    <cellStyle name="Comma 179 4" xfId="2696"/>
    <cellStyle name="Comma 179 5" xfId="4723"/>
    <cellStyle name="Comma 179 6" xfId="7373"/>
    <cellStyle name="Comma 18" xfId="445"/>
    <cellStyle name="Comma 18 2" xfId="657"/>
    <cellStyle name="Comma 18 2 2" xfId="1111"/>
    <cellStyle name="Comma 18 2 2 2" xfId="2128"/>
    <cellStyle name="Comma 18 2 2 2 2" xfId="4156"/>
    <cellStyle name="Comma 18 2 2 2 3" xfId="6186"/>
    <cellStyle name="Comma 18 2 2 3" xfId="3143"/>
    <cellStyle name="Comma 18 2 2 4" xfId="5170"/>
    <cellStyle name="Comma 18 2 2 5" xfId="7819"/>
    <cellStyle name="Comma 18 2 3" xfId="1682"/>
    <cellStyle name="Comma 18 2 3 2" xfId="3710"/>
    <cellStyle name="Comma 18 2 3 3" xfId="5740"/>
    <cellStyle name="Comma 18 2 4" xfId="2697"/>
    <cellStyle name="Comma 18 2 5" xfId="4724"/>
    <cellStyle name="Comma 18 2 6" xfId="6564"/>
    <cellStyle name="Comma 18 2 7" xfId="7374"/>
    <cellStyle name="Comma 18 3" xfId="911"/>
    <cellStyle name="Comma 18 3 2" xfId="1928"/>
    <cellStyle name="Comma 18 3 2 2" xfId="3956"/>
    <cellStyle name="Comma 18 3 2 3" xfId="5986"/>
    <cellStyle name="Comma 18 3 3" xfId="2943"/>
    <cellStyle name="Comma 18 3 4" xfId="4970"/>
    <cellStyle name="Comma 18 3 5" xfId="6565"/>
    <cellStyle name="Comma 18 3 6" xfId="7619"/>
    <cellStyle name="Comma 18 4" xfId="1354"/>
    <cellStyle name="Comma 18 4 2" xfId="2369"/>
    <cellStyle name="Comma 18 4 2 2" xfId="4397"/>
    <cellStyle name="Comma 18 4 2 3" xfId="6427"/>
    <cellStyle name="Comma 18 4 3" xfId="3384"/>
    <cellStyle name="Comma 18 4 4" xfId="5411"/>
    <cellStyle name="Comma 18 4 5" xfId="8060"/>
    <cellStyle name="Comma 18 5" xfId="1479"/>
    <cellStyle name="Comma 18 5 2" xfId="3507"/>
    <cellStyle name="Comma 18 5 3" xfId="5537"/>
    <cellStyle name="Comma 18 6" xfId="2494"/>
    <cellStyle name="Comma 18 7" xfId="4521"/>
    <cellStyle name="Comma 18 8" xfId="6563"/>
    <cellStyle name="Comma 18 9" xfId="7171"/>
    <cellStyle name="Comma 180" xfId="658"/>
    <cellStyle name="Comma 180 2" xfId="1112"/>
    <cellStyle name="Comma 180 2 2" xfId="2129"/>
    <cellStyle name="Comma 180 2 2 2" xfId="4157"/>
    <cellStyle name="Comma 180 2 2 3" xfId="6187"/>
    <cellStyle name="Comma 180 2 3" xfId="3144"/>
    <cellStyle name="Comma 180 2 4" xfId="5171"/>
    <cellStyle name="Comma 180 2 5" xfId="7820"/>
    <cellStyle name="Comma 180 3" xfId="1683"/>
    <cellStyle name="Comma 180 3 2" xfId="3711"/>
    <cellStyle name="Comma 180 3 3" xfId="5741"/>
    <cellStyle name="Comma 180 4" xfId="2698"/>
    <cellStyle name="Comma 180 5" xfId="4725"/>
    <cellStyle name="Comma 180 6" xfId="7375"/>
    <cellStyle name="Comma 181" xfId="659"/>
    <cellStyle name="Comma 181 2" xfId="1113"/>
    <cellStyle name="Comma 181 2 2" xfId="2130"/>
    <cellStyle name="Comma 181 2 2 2" xfId="4158"/>
    <cellStyle name="Comma 181 2 2 3" xfId="6188"/>
    <cellStyle name="Comma 181 2 3" xfId="3145"/>
    <cellStyle name="Comma 181 2 4" xfId="5172"/>
    <cellStyle name="Comma 181 2 5" xfId="7821"/>
    <cellStyle name="Comma 181 3" xfId="1684"/>
    <cellStyle name="Comma 181 3 2" xfId="3712"/>
    <cellStyle name="Comma 181 3 3" xfId="5742"/>
    <cellStyle name="Comma 181 4" xfId="2699"/>
    <cellStyle name="Comma 181 5" xfId="4726"/>
    <cellStyle name="Comma 181 6" xfId="7376"/>
    <cellStyle name="Comma 182" xfId="660"/>
    <cellStyle name="Comma 182 2" xfId="1114"/>
    <cellStyle name="Comma 182 2 2" xfId="2131"/>
    <cellStyle name="Comma 182 2 2 2" xfId="4159"/>
    <cellStyle name="Comma 182 2 2 3" xfId="6189"/>
    <cellStyle name="Comma 182 2 3" xfId="3146"/>
    <cellStyle name="Comma 182 2 4" xfId="5173"/>
    <cellStyle name="Comma 182 2 5" xfId="7822"/>
    <cellStyle name="Comma 182 3" xfId="1685"/>
    <cellStyle name="Comma 182 3 2" xfId="3713"/>
    <cellStyle name="Comma 182 3 3" xfId="5743"/>
    <cellStyle name="Comma 182 4" xfId="2700"/>
    <cellStyle name="Comma 182 5" xfId="4727"/>
    <cellStyle name="Comma 182 6" xfId="7377"/>
    <cellStyle name="Comma 183" xfId="661"/>
    <cellStyle name="Comma 183 2" xfId="1115"/>
    <cellStyle name="Comma 183 2 2" xfId="2132"/>
    <cellStyle name="Comma 183 2 2 2" xfId="4160"/>
    <cellStyle name="Comma 183 2 2 3" xfId="6190"/>
    <cellStyle name="Comma 183 2 3" xfId="3147"/>
    <cellStyle name="Comma 183 2 4" xfId="5174"/>
    <cellStyle name="Comma 183 2 5" xfId="7823"/>
    <cellStyle name="Comma 183 3" xfId="1686"/>
    <cellStyle name="Comma 183 3 2" xfId="3714"/>
    <cellStyle name="Comma 183 3 3" xfId="5744"/>
    <cellStyle name="Comma 183 4" xfId="2701"/>
    <cellStyle name="Comma 183 5" xfId="4728"/>
    <cellStyle name="Comma 183 6" xfId="7378"/>
    <cellStyle name="Comma 184" xfId="662"/>
    <cellStyle name="Comma 184 2" xfId="1116"/>
    <cellStyle name="Comma 184 2 2" xfId="2133"/>
    <cellStyle name="Comma 184 2 2 2" xfId="4161"/>
    <cellStyle name="Comma 184 2 2 3" xfId="6191"/>
    <cellStyle name="Comma 184 2 3" xfId="3148"/>
    <cellStyle name="Comma 184 2 4" xfId="5175"/>
    <cellStyle name="Comma 184 2 5" xfId="7824"/>
    <cellStyle name="Comma 184 3" xfId="1687"/>
    <cellStyle name="Comma 184 3 2" xfId="3715"/>
    <cellStyle name="Comma 184 3 3" xfId="5745"/>
    <cellStyle name="Comma 184 4" xfId="2702"/>
    <cellStyle name="Comma 184 5" xfId="4729"/>
    <cellStyle name="Comma 184 6" xfId="7379"/>
    <cellStyle name="Comma 185" xfId="663"/>
    <cellStyle name="Comma 185 2" xfId="1117"/>
    <cellStyle name="Comma 185 2 2" xfId="2134"/>
    <cellStyle name="Comma 185 2 2 2" xfId="4162"/>
    <cellStyle name="Comma 185 2 2 3" xfId="6192"/>
    <cellStyle name="Comma 185 2 3" xfId="3149"/>
    <cellStyle name="Comma 185 2 4" xfId="5176"/>
    <cellStyle name="Comma 185 2 5" xfId="7825"/>
    <cellStyle name="Comma 185 3" xfId="1688"/>
    <cellStyle name="Comma 185 3 2" xfId="3716"/>
    <cellStyle name="Comma 185 3 3" xfId="5746"/>
    <cellStyle name="Comma 185 4" xfId="2703"/>
    <cellStyle name="Comma 185 5" xfId="4730"/>
    <cellStyle name="Comma 185 6" xfId="7380"/>
    <cellStyle name="Comma 186" xfId="664"/>
    <cellStyle name="Comma 186 2" xfId="1118"/>
    <cellStyle name="Comma 186 2 2" xfId="2135"/>
    <cellStyle name="Comma 186 2 2 2" xfId="4163"/>
    <cellStyle name="Comma 186 2 2 3" xfId="6193"/>
    <cellStyle name="Comma 186 2 3" xfId="3150"/>
    <cellStyle name="Comma 186 2 4" xfId="5177"/>
    <cellStyle name="Comma 186 2 5" xfId="7826"/>
    <cellStyle name="Comma 186 3" xfId="1689"/>
    <cellStyle name="Comma 186 3 2" xfId="3717"/>
    <cellStyle name="Comma 186 3 3" xfId="5747"/>
    <cellStyle name="Comma 186 4" xfId="2704"/>
    <cellStyle name="Comma 186 5" xfId="4731"/>
    <cellStyle name="Comma 186 6" xfId="7381"/>
    <cellStyle name="Comma 187" xfId="665"/>
    <cellStyle name="Comma 187 2" xfId="1119"/>
    <cellStyle name="Comma 187 2 2" xfId="2136"/>
    <cellStyle name="Comma 187 2 2 2" xfId="4164"/>
    <cellStyle name="Comma 187 2 2 3" xfId="6194"/>
    <cellStyle name="Comma 187 2 3" xfId="3151"/>
    <cellStyle name="Comma 187 2 4" xfId="5178"/>
    <cellStyle name="Comma 187 2 5" xfId="7827"/>
    <cellStyle name="Comma 187 3" xfId="1690"/>
    <cellStyle name="Comma 187 3 2" xfId="3718"/>
    <cellStyle name="Comma 187 3 3" xfId="5748"/>
    <cellStyle name="Comma 187 4" xfId="2705"/>
    <cellStyle name="Comma 187 5" xfId="4732"/>
    <cellStyle name="Comma 187 6" xfId="7382"/>
    <cellStyle name="Comma 188" xfId="666"/>
    <cellStyle name="Comma 188 2" xfId="1120"/>
    <cellStyle name="Comma 188 2 2" xfId="2137"/>
    <cellStyle name="Comma 188 2 2 2" xfId="4165"/>
    <cellStyle name="Comma 188 2 2 3" xfId="6195"/>
    <cellStyle name="Comma 188 2 3" xfId="3152"/>
    <cellStyle name="Comma 188 2 4" xfId="5179"/>
    <cellStyle name="Comma 188 2 5" xfId="7828"/>
    <cellStyle name="Comma 188 3" xfId="1691"/>
    <cellStyle name="Comma 188 3 2" xfId="3719"/>
    <cellStyle name="Comma 188 3 3" xfId="5749"/>
    <cellStyle name="Comma 188 4" xfId="2706"/>
    <cellStyle name="Comma 188 5" xfId="4733"/>
    <cellStyle name="Comma 188 6" xfId="7383"/>
    <cellStyle name="Comma 189" xfId="667"/>
    <cellStyle name="Comma 189 2" xfId="1121"/>
    <cellStyle name="Comma 189 2 2" xfId="2138"/>
    <cellStyle name="Comma 189 2 2 2" xfId="4166"/>
    <cellStyle name="Comma 189 2 2 3" xfId="6196"/>
    <cellStyle name="Comma 189 2 3" xfId="3153"/>
    <cellStyle name="Comma 189 2 4" xfId="5180"/>
    <cellStyle name="Comma 189 2 5" xfId="7829"/>
    <cellStyle name="Comma 189 3" xfId="1692"/>
    <cellStyle name="Comma 189 3 2" xfId="3720"/>
    <cellStyle name="Comma 189 3 3" xfId="5750"/>
    <cellStyle name="Comma 189 4" xfId="2707"/>
    <cellStyle name="Comma 189 5" xfId="4734"/>
    <cellStyle name="Comma 189 6" xfId="7384"/>
    <cellStyle name="Comma 19" xfId="434"/>
    <cellStyle name="Comma 19 2" xfId="668"/>
    <cellStyle name="Comma 19 2 2" xfId="1122"/>
    <cellStyle name="Comma 19 2 2 2" xfId="2139"/>
    <cellStyle name="Comma 19 2 2 2 2" xfId="4167"/>
    <cellStyle name="Comma 19 2 2 2 3" xfId="6197"/>
    <cellStyle name="Comma 19 2 2 3" xfId="3154"/>
    <cellStyle name="Comma 19 2 2 4" xfId="5181"/>
    <cellStyle name="Comma 19 2 2 5" xfId="7830"/>
    <cellStyle name="Comma 19 2 3" xfId="1693"/>
    <cellStyle name="Comma 19 2 3 2" xfId="3721"/>
    <cellStyle name="Comma 19 2 3 3" xfId="5751"/>
    <cellStyle name="Comma 19 2 4" xfId="2708"/>
    <cellStyle name="Comma 19 2 5" xfId="4735"/>
    <cellStyle name="Comma 19 2 6" xfId="6567"/>
    <cellStyle name="Comma 19 2 7" xfId="7385"/>
    <cellStyle name="Comma 19 3" xfId="900"/>
    <cellStyle name="Comma 19 3 2" xfId="1917"/>
    <cellStyle name="Comma 19 3 2 2" xfId="3945"/>
    <cellStyle name="Comma 19 3 2 3" xfId="5975"/>
    <cellStyle name="Comma 19 3 3" xfId="2932"/>
    <cellStyle name="Comma 19 3 4" xfId="4959"/>
    <cellStyle name="Comma 19 3 5" xfId="6568"/>
    <cellStyle name="Comma 19 3 6" xfId="7608"/>
    <cellStyle name="Comma 19 4" xfId="1343"/>
    <cellStyle name="Comma 19 4 2" xfId="2358"/>
    <cellStyle name="Comma 19 4 2 2" xfId="4386"/>
    <cellStyle name="Comma 19 4 2 3" xfId="6416"/>
    <cellStyle name="Comma 19 4 3" xfId="3373"/>
    <cellStyle name="Comma 19 4 4" xfId="5400"/>
    <cellStyle name="Comma 19 4 5" xfId="8049"/>
    <cellStyle name="Comma 19 5" xfId="1468"/>
    <cellStyle name="Comma 19 5 2" xfId="3496"/>
    <cellStyle name="Comma 19 5 3" xfId="5526"/>
    <cellStyle name="Comma 19 6" xfId="2483"/>
    <cellStyle name="Comma 19 7" xfId="4510"/>
    <cellStyle name="Comma 19 8" xfId="6566"/>
    <cellStyle name="Comma 19 9" xfId="7160"/>
    <cellStyle name="Comma 190" xfId="669"/>
    <cellStyle name="Comma 190 2" xfId="1123"/>
    <cellStyle name="Comma 190 2 2" xfId="2140"/>
    <cellStyle name="Comma 190 2 2 2" xfId="4168"/>
    <cellStyle name="Comma 190 2 2 3" xfId="6198"/>
    <cellStyle name="Comma 190 2 3" xfId="3155"/>
    <cellStyle name="Comma 190 2 4" xfId="5182"/>
    <cellStyle name="Comma 190 2 5" xfId="7831"/>
    <cellStyle name="Comma 190 3" xfId="1694"/>
    <cellStyle name="Comma 190 3 2" xfId="3722"/>
    <cellStyle name="Comma 190 3 3" xfId="5752"/>
    <cellStyle name="Comma 190 4" xfId="2709"/>
    <cellStyle name="Comma 190 5" xfId="4736"/>
    <cellStyle name="Comma 190 6" xfId="7386"/>
    <cellStyle name="Comma 191" xfId="670"/>
    <cellStyle name="Comma 191 2" xfId="1124"/>
    <cellStyle name="Comma 191 2 2" xfId="2141"/>
    <cellStyle name="Comma 191 2 2 2" xfId="4169"/>
    <cellStyle name="Comma 191 2 2 3" xfId="6199"/>
    <cellStyle name="Comma 191 2 3" xfId="3156"/>
    <cellStyle name="Comma 191 2 4" xfId="5183"/>
    <cellStyle name="Comma 191 2 5" xfId="7832"/>
    <cellStyle name="Comma 191 3" xfId="1695"/>
    <cellStyle name="Comma 191 3 2" xfId="3723"/>
    <cellStyle name="Comma 191 3 3" xfId="5753"/>
    <cellStyle name="Comma 191 4" xfId="2710"/>
    <cellStyle name="Comma 191 5" xfId="4737"/>
    <cellStyle name="Comma 191 6" xfId="7387"/>
    <cellStyle name="Comma 192" xfId="671"/>
    <cellStyle name="Comma 192 2" xfId="1125"/>
    <cellStyle name="Comma 192 2 2" xfId="2142"/>
    <cellStyle name="Comma 192 2 2 2" xfId="4170"/>
    <cellStyle name="Comma 192 2 2 3" xfId="6200"/>
    <cellStyle name="Comma 192 2 3" xfId="3157"/>
    <cellStyle name="Comma 192 2 4" xfId="5184"/>
    <cellStyle name="Comma 192 2 5" xfId="7833"/>
    <cellStyle name="Comma 192 3" xfId="1696"/>
    <cellStyle name="Comma 192 3 2" xfId="3724"/>
    <cellStyle name="Comma 192 3 3" xfId="5754"/>
    <cellStyle name="Comma 192 4" xfId="2711"/>
    <cellStyle name="Comma 192 5" xfId="4738"/>
    <cellStyle name="Comma 192 6" xfId="7388"/>
    <cellStyle name="Comma 193" xfId="819"/>
    <cellStyle name="Comma 193 2" xfId="1265"/>
    <cellStyle name="Comma 193 2 2" xfId="2282"/>
    <cellStyle name="Comma 193 2 2 2" xfId="4310"/>
    <cellStyle name="Comma 193 2 2 3" xfId="6340"/>
    <cellStyle name="Comma 193 2 3" xfId="3297"/>
    <cellStyle name="Comma 193 2 4" xfId="5324"/>
    <cellStyle name="Comma 193 2 5" xfId="7973"/>
    <cellStyle name="Comma 193 3" xfId="1275"/>
    <cellStyle name="Comma 193 3 2" xfId="2291"/>
    <cellStyle name="Comma 193 3 2 2" xfId="4319"/>
    <cellStyle name="Comma 193 3 2 3" xfId="6349"/>
    <cellStyle name="Comma 193 3 3" xfId="3306"/>
    <cellStyle name="Comma 193 3 4" xfId="5333"/>
    <cellStyle name="Comma 193 3 5" xfId="7982"/>
    <cellStyle name="Comma 193 4" xfId="1836"/>
    <cellStyle name="Comma 193 4 2" xfId="3864"/>
    <cellStyle name="Comma 193 4 3" xfId="5894"/>
    <cellStyle name="Comma 193 5" xfId="2851"/>
    <cellStyle name="Comma 193 5 2" xfId="8175"/>
    <cellStyle name="Comma 193 5 3" xfId="8174"/>
    <cellStyle name="Comma 193 6" xfId="4878"/>
    <cellStyle name="Comma 193 7" xfId="7528"/>
    <cellStyle name="Comma 194" xfId="816"/>
    <cellStyle name="Comma 194 2" xfId="1262"/>
    <cellStyle name="Comma 194 2 2" xfId="2279"/>
    <cellStyle name="Comma 194 2 2 2" xfId="4307"/>
    <cellStyle name="Comma 194 2 2 3" xfId="6337"/>
    <cellStyle name="Comma 194 2 3" xfId="3294"/>
    <cellStyle name="Comma 194 2 4" xfId="5321"/>
    <cellStyle name="Comma 194 2 5" xfId="7970"/>
    <cellStyle name="Comma 194 3" xfId="1833"/>
    <cellStyle name="Comma 194 3 2" xfId="3861"/>
    <cellStyle name="Comma 194 3 3" xfId="5891"/>
    <cellStyle name="Comma 194 4" xfId="2848"/>
    <cellStyle name="Comma 194 5" xfId="4875"/>
    <cellStyle name="Comma 194 6" xfId="7525"/>
    <cellStyle name="Comma 195" xfId="822"/>
    <cellStyle name="Comma 195 2" xfId="1839"/>
    <cellStyle name="Comma 195 2 2" xfId="3867"/>
    <cellStyle name="Comma 195 2 3" xfId="5897"/>
    <cellStyle name="Comma 195 3" xfId="2854"/>
    <cellStyle name="Comma 195 4" xfId="4881"/>
    <cellStyle name="Comma 195 5" xfId="7530"/>
    <cellStyle name="Comma 196" xfId="845"/>
    <cellStyle name="Comma 196 2" xfId="1862"/>
    <cellStyle name="Comma 196 2 2" xfId="3890"/>
    <cellStyle name="Comma 196 2 3" xfId="5920"/>
    <cellStyle name="Comma 196 3" xfId="2877"/>
    <cellStyle name="Comma 196 4" xfId="4904"/>
    <cellStyle name="Comma 196 5" xfId="7553"/>
    <cellStyle name="Comma 197" xfId="847"/>
    <cellStyle name="Comma 197 2" xfId="1864"/>
    <cellStyle name="Comma 197 2 2" xfId="3892"/>
    <cellStyle name="Comma 197 2 3" xfId="5922"/>
    <cellStyle name="Comma 197 3" xfId="2879"/>
    <cellStyle name="Comma 197 4" xfId="4906"/>
    <cellStyle name="Comma 197 5" xfId="7555"/>
    <cellStyle name="Comma 198" xfId="828"/>
    <cellStyle name="Comma 198 2" xfId="1845"/>
    <cellStyle name="Comma 198 2 2" xfId="3873"/>
    <cellStyle name="Comma 198 2 3" xfId="5903"/>
    <cellStyle name="Comma 198 3" xfId="2860"/>
    <cellStyle name="Comma 198 4" xfId="4887"/>
    <cellStyle name="Comma 198 5" xfId="7536"/>
    <cellStyle name="Comma 199" xfId="954"/>
    <cellStyle name="Comma 199 2" xfId="1971"/>
    <cellStyle name="Comma 199 2 2" xfId="3999"/>
    <cellStyle name="Comma 199 2 3" xfId="6029"/>
    <cellStyle name="Comma 199 3" xfId="2986"/>
    <cellStyle name="Comma 199 4" xfId="5013"/>
    <cellStyle name="Comma 199 5" xfId="7662"/>
    <cellStyle name="Comma 2" xfId="7"/>
    <cellStyle name="Comma 2 10" xfId="2417"/>
    <cellStyle name="Comma 2 11" xfId="4445"/>
    <cellStyle name="Comma 2 12" xfId="6474"/>
    <cellStyle name="Comma 2 13" xfId="7096"/>
    <cellStyle name="Comma 2 14" xfId="296"/>
    <cellStyle name="Comma 2 2" xfId="26"/>
    <cellStyle name="Comma 2 2 10" xfId="7097"/>
    <cellStyle name="Comma 2 2 11" xfId="297"/>
    <cellStyle name="Comma 2 2 2" xfId="493"/>
    <cellStyle name="Comma 2 2 2 2" xfId="6570"/>
    <cellStyle name="Comma 2 2 3" xfId="673"/>
    <cellStyle name="Comma 2 2 3 2" xfId="1127"/>
    <cellStyle name="Comma 2 2 3 2 2" xfId="2144"/>
    <cellStyle name="Comma 2 2 3 2 2 2" xfId="4172"/>
    <cellStyle name="Comma 2 2 3 2 2 3" xfId="6202"/>
    <cellStyle name="Comma 2 2 3 2 3" xfId="3159"/>
    <cellStyle name="Comma 2 2 3 2 4" xfId="5186"/>
    <cellStyle name="Comma 2 2 3 2 5" xfId="7835"/>
    <cellStyle name="Comma 2 2 3 3" xfId="1698"/>
    <cellStyle name="Comma 2 2 3 3 2" xfId="3726"/>
    <cellStyle name="Comma 2 2 3 3 3" xfId="5756"/>
    <cellStyle name="Comma 2 2 3 4" xfId="2713"/>
    <cellStyle name="Comma 2 2 3 5" xfId="4740"/>
    <cellStyle name="Comma 2 2 3 6" xfId="6571"/>
    <cellStyle name="Comma 2 2 3 7" xfId="7390"/>
    <cellStyle name="Comma 2 2 4" xfId="826"/>
    <cellStyle name="Comma 2 2 4 2" xfId="1843"/>
    <cellStyle name="Comma 2 2 4 2 2" xfId="3871"/>
    <cellStyle name="Comma 2 2 4 2 3" xfId="5901"/>
    <cellStyle name="Comma 2 2 4 3" xfId="2858"/>
    <cellStyle name="Comma 2 2 4 4" xfId="4885"/>
    <cellStyle name="Comma 2 2 4 5" xfId="6572"/>
    <cellStyle name="Comma 2 2 4 6" xfId="7534"/>
    <cellStyle name="Comma 2 2 5" xfId="1273"/>
    <cellStyle name="Comma 2 2 5 2" xfId="2290"/>
    <cellStyle name="Comma 2 2 5 2 2" xfId="4318"/>
    <cellStyle name="Comma 2 2 5 2 3" xfId="6348"/>
    <cellStyle name="Comma 2 2 5 3" xfId="3305"/>
    <cellStyle name="Comma 2 2 5 4" xfId="5332"/>
    <cellStyle name="Comma 2 2 5 5" xfId="7981"/>
    <cellStyle name="Comma 2 2 6" xfId="1405"/>
    <cellStyle name="Comma 2 2 6 2" xfId="3433"/>
    <cellStyle name="Comma 2 2 6 3" xfId="5463"/>
    <cellStyle name="Comma 2 2 7" xfId="2418"/>
    <cellStyle name="Comma 2 2 8" xfId="4446"/>
    <cellStyle name="Comma 2 2 9" xfId="6569"/>
    <cellStyle name="Comma 2 3" xfId="168"/>
    <cellStyle name="Comma 2 3 2" xfId="298"/>
    <cellStyle name="Comma 2 4" xfId="299"/>
    <cellStyle name="Comma 2 4 2" xfId="6573"/>
    <cellStyle name="Comma 2 4 3" xfId="6574"/>
    <cellStyle name="Comma 2 5" xfId="487"/>
    <cellStyle name="Comma 2 5 2" xfId="6575"/>
    <cellStyle name="Comma 2 5 3" xfId="8115"/>
    <cellStyle name="Comma 2 6" xfId="672"/>
    <cellStyle name="Comma 2 6 2" xfId="1126"/>
    <cellStyle name="Comma 2 6 2 2" xfId="2143"/>
    <cellStyle name="Comma 2 6 2 2 2" xfId="4171"/>
    <cellStyle name="Comma 2 6 2 2 3" xfId="6201"/>
    <cellStyle name="Comma 2 6 2 3" xfId="3158"/>
    <cellStyle name="Comma 2 6 2 4" xfId="5185"/>
    <cellStyle name="Comma 2 6 2 5" xfId="7834"/>
    <cellStyle name="Comma 2 6 3" xfId="1697"/>
    <cellStyle name="Comma 2 6 3 2" xfId="3725"/>
    <cellStyle name="Comma 2 6 3 3" xfId="5755"/>
    <cellStyle name="Comma 2 6 4" xfId="2712"/>
    <cellStyle name="Comma 2 6 5" xfId="4739"/>
    <cellStyle name="Comma 2 6 6" xfId="6576"/>
    <cellStyle name="Comma 2 6 7" xfId="7389"/>
    <cellStyle name="Comma 2 7" xfId="825"/>
    <cellStyle name="Comma 2 7 2" xfId="1842"/>
    <cellStyle name="Comma 2 7 2 2" xfId="3870"/>
    <cellStyle name="Comma 2 7 2 3" xfId="5900"/>
    <cellStyle name="Comma 2 7 3" xfId="2857"/>
    <cellStyle name="Comma 2 7 4" xfId="4884"/>
    <cellStyle name="Comma 2 7 5" xfId="7533"/>
    <cellStyle name="Comma 2 8" xfId="1272"/>
    <cellStyle name="Comma 2 8 2" xfId="2289"/>
    <cellStyle name="Comma 2 8 2 2" xfId="4317"/>
    <cellStyle name="Comma 2 8 2 3" xfId="6347"/>
    <cellStyle name="Comma 2 8 3" xfId="3304"/>
    <cellStyle name="Comma 2 8 4" xfId="5331"/>
    <cellStyle name="Comma 2 8 5" xfId="7980"/>
    <cellStyle name="Comma 2 9" xfId="1404"/>
    <cellStyle name="Comma 2 9 2" xfId="3432"/>
    <cellStyle name="Comma 2 9 3" xfId="5462"/>
    <cellStyle name="Comma 20" xfId="440"/>
    <cellStyle name="Comma 20 2" xfId="674"/>
    <cellStyle name="Comma 20 2 2" xfId="1128"/>
    <cellStyle name="Comma 20 2 2 2" xfId="2145"/>
    <cellStyle name="Comma 20 2 2 2 2" xfId="4173"/>
    <cellStyle name="Comma 20 2 2 2 3" xfId="6203"/>
    <cellStyle name="Comma 20 2 2 3" xfId="3160"/>
    <cellStyle name="Comma 20 2 2 4" xfId="5187"/>
    <cellStyle name="Comma 20 2 2 5" xfId="7836"/>
    <cellStyle name="Comma 20 2 3" xfId="1699"/>
    <cellStyle name="Comma 20 2 3 2" xfId="3727"/>
    <cellStyle name="Comma 20 2 3 3" xfId="5757"/>
    <cellStyle name="Comma 20 2 4" xfId="2714"/>
    <cellStyle name="Comma 20 2 5" xfId="4741"/>
    <cellStyle name="Comma 20 2 6" xfId="6578"/>
    <cellStyle name="Comma 20 2 7" xfId="7391"/>
    <cellStyle name="Comma 20 3" xfId="906"/>
    <cellStyle name="Comma 20 3 2" xfId="1923"/>
    <cellStyle name="Comma 20 3 2 2" xfId="3951"/>
    <cellStyle name="Comma 20 3 2 3" xfId="5981"/>
    <cellStyle name="Comma 20 3 3" xfId="2938"/>
    <cellStyle name="Comma 20 3 4" xfId="4965"/>
    <cellStyle name="Comma 20 3 5" xfId="6579"/>
    <cellStyle name="Comma 20 3 6" xfId="7614"/>
    <cellStyle name="Comma 20 4" xfId="1349"/>
    <cellStyle name="Comma 20 4 2" xfId="2364"/>
    <cellStyle name="Comma 20 4 2 2" xfId="4392"/>
    <cellStyle name="Comma 20 4 2 3" xfId="6422"/>
    <cellStyle name="Comma 20 4 3" xfId="3379"/>
    <cellStyle name="Comma 20 4 4" xfId="5406"/>
    <cellStyle name="Comma 20 4 5" xfId="8055"/>
    <cellStyle name="Comma 20 5" xfId="1474"/>
    <cellStyle name="Comma 20 5 2" xfId="3502"/>
    <cellStyle name="Comma 20 5 3" xfId="5532"/>
    <cellStyle name="Comma 20 6" xfId="2489"/>
    <cellStyle name="Comma 20 7" xfId="4516"/>
    <cellStyle name="Comma 20 8" xfId="6577"/>
    <cellStyle name="Comma 20 9" xfId="7166"/>
    <cellStyle name="Comma 200" xfId="827"/>
    <cellStyle name="Comma 200 2" xfId="1844"/>
    <cellStyle name="Comma 200 2 2" xfId="3872"/>
    <cellStyle name="Comma 200 2 3" xfId="5902"/>
    <cellStyle name="Comma 200 3" xfId="2859"/>
    <cellStyle name="Comma 200 4" xfId="4886"/>
    <cellStyle name="Comma 200 5" xfId="7535"/>
    <cellStyle name="Comma 201" xfId="971"/>
    <cellStyle name="Comma 201 2" xfId="1988"/>
    <cellStyle name="Comma 201 2 2" xfId="4016"/>
    <cellStyle name="Comma 201 2 3" xfId="6046"/>
    <cellStyle name="Comma 201 3" xfId="3003"/>
    <cellStyle name="Comma 201 4" xfId="5030"/>
    <cellStyle name="Comma 201 5" xfId="7679"/>
    <cellStyle name="Comma 202" xfId="1269"/>
    <cellStyle name="Comma 202 2" xfId="2286"/>
    <cellStyle name="Comma 202 2 2" xfId="4314"/>
    <cellStyle name="Comma 202 2 3" xfId="6344"/>
    <cellStyle name="Comma 202 3" xfId="3301"/>
    <cellStyle name="Comma 202 4" xfId="5328"/>
    <cellStyle name="Comma 202 5" xfId="7977"/>
    <cellStyle name="Comma 203" xfId="1290"/>
    <cellStyle name="Comma 203 2" xfId="2306"/>
    <cellStyle name="Comma 203 2 2" xfId="4334"/>
    <cellStyle name="Comma 203 2 3" xfId="6364"/>
    <cellStyle name="Comma 203 3" xfId="3321"/>
    <cellStyle name="Comma 203 4" xfId="5348"/>
    <cellStyle name="Comma 203 5" xfId="7997"/>
    <cellStyle name="Comma 204" xfId="1292"/>
    <cellStyle name="Comma 204 2" xfId="2308"/>
    <cellStyle name="Comma 204 2 2" xfId="4336"/>
    <cellStyle name="Comma 204 2 3" xfId="6366"/>
    <cellStyle name="Comma 204 3" xfId="3323"/>
    <cellStyle name="Comma 204 4" xfId="5350"/>
    <cellStyle name="Comma 204 5" xfId="7999"/>
    <cellStyle name="Comma 205" xfId="1276"/>
    <cellStyle name="Comma 205 2" xfId="2292"/>
    <cellStyle name="Comma 205 2 2" xfId="4320"/>
    <cellStyle name="Comma 205 2 3" xfId="6350"/>
    <cellStyle name="Comma 205 3" xfId="3307"/>
    <cellStyle name="Comma 205 4" xfId="5334"/>
    <cellStyle name="Comma 205 5" xfId="7983"/>
    <cellStyle name="Comma 206" xfId="1394"/>
    <cellStyle name="Comma 206 2" xfId="2408"/>
    <cellStyle name="Comma 206 2 2" xfId="4436"/>
    <cellStyle name="Comma 206 2 3" xfId="6466"/>
    <cellStyle name="Comma 206 3" xfId="3423"/>
    <cellStyle name="Comma 206 4" xfId="5450"/>
    <cellStyle name="Comma 206 5" xfId="8099"/>
    <cellStyle name="Comma 207" xfId="1400"/>
    <cellStyle name="Comma 207 2" xfId="2413"/>
    <cellStyle name="Comma 207 2 2" xfId="4441"/>
    <cellStyle name="Comma 207 2 3" xfId="6471"/>
    <cellStyle name="Comma 207 3" xfId="3428"/>
    <cellStyle name="Comma 207 4" xfId="5455"/>
    <cellStyle name="Comma 207 5" xfId="8104"/>
    <cellStyle name="Comma 208" xfId="1396"/>
    <cellStyle name="Comma 208 2" xfId="2410"/>
    <cellStyle name="Comma 208 2 2" xfId="4438"/>
    <cellStyle name="Comma 208 2 3" xfId="6468"/>
    <cellStyle name="Comma 208 3" xfId="3425"/>
    <cellStyle name="Comma 208 4" xfId="5452"/>
    <cellStyle name="Comma 208 5" xfId="8101"/>
    <cellStyle name="Comma 209" xfId="1397"/>
    <cellStyle name="Comma 209 2" xfId="2411"/>
    <cellStyle name="Comma 209 2 2" xfId="4439"/>
    <cellStyle name="Comma 209 2 3" xfId="6469"/>
    <cellStyle name="Comma 209 3" xfId="3426"/>
    <cellStyle name="Comma 209 4" xfId="5453"/>
    <cellStyle name="Comma 209 5" xfId="8102"/>
    <cellStyle name="Comma 21" xfId="386"/>
    <cellStyle name="Comma 21 2" xfId="675"/>
    <cellStyle name="Comma 21 2 2" xfId="1129"/>
    <cellStyle name="Comma 21 2 2 2" xfId="2146"/>
    <cellStyle name="Comma 21 2 2 2 2" xfId="4174"/>
    <cellStyle name="Comma 21 2 2 2 3" xfId="6204"/>
    <cellStyle name="Comma 21 2 2 3" xfId="3161"/>
    <cellStyle name="Comma 21 2 2 4" xfId="5188"/>
    <cellStyle name="Comma 21 2 2 5" xfId="7837"/>
    <cellStyle name="Comma 21 2 3" xfId="1700"/>
    <cellStyle name="Comma 21 2 3 2" xfId="3728"/>
    <cellStyle name="Comma 21 2 3 3" xfId="5758"/>
    <cellStyle name="Comma 21 2 4" xfId="2715"/>
    <cellStyle name="Comma 21 2 5" xfId="4742"/>
    <cellStyle name="Comma 21 2 6" xfId="6581"/>
    <cellStyle name="Comma 21 2 7" xfId="7392"/>
    <cellStyle name="Comma 21 3" xfId="856"/>
    <cellStyle name="Comma 21 3 2" xfId="1873"/>
    <cellStyle name="Comma 21 3 2 2" xfId="3901"/>
    <cellStyle name="Comma 21 3 2 3" xfId="5931"/>
    <cellStyle name="Comma 21 3 3" xfId="2888"/>
    <cellStyle name="Comma 21 3 4" xfId="4915"/>
    <cellStyle name="Comma 21 3 5" xfId="6582"/>
    <cellStyle name="Comma 21 3 6" xfId="7564"/>
    <cellStyle name="Comma 21 4" xfId="1300"/>
    <cellStyle name="Comma 21 4 2" xfId="2315"/>
    <cellStyle name="Comma 21 4 2 2" xfId="4343"/>
    <cellStyle name="Comma 21 4 2 3" xfId="6373"/>
    <cellStyle name="Comma 21 4 3" xfId="3330"/>
    <cellStyle name="Comma 21 4 4" xfId="5357"/>
    <cellStyle name="Comma 21 4 5" xfId="8006"/>
    <cellStyle name="Comma 21 5" xfId="1425"/>
    <cellStyle name="Comma 21 5 2" xfId="3453"/>
    <cellStyle name="Comma 21 5 3" xfId="5483"/>
    <cellStyle name="Comma 21 6" xfId="2440"/>
    <cellStyle name="Comma 21 7" xfId="4467"/>
    <cellStyle name="Comma 21 8" xfId="6580"/>
    <cellStyle name="Comma 21 9" xfId="7117"/>
    <cellStyle name="Comma 210" xfId="1268"/>
    <cellStyle name="Comma 210 2" xfId="2285"/>
    <cellStyle name="Comma 210 2 2" xfId="4313"/>
    <cellStyle name="Comma 210 2 3" xfId="6343"/>
    <cellStyle name="Comma 210 3" xfId="3300"/>
    <cellStyle name="Comma 210 4" xfId="5327"/>
    <cellStyle name="Comma 210 5" xfId="7976"/>
    <cellStyle name="Comma 211" xfId="1391"/>
    <cellStyle name="Comma 211 2" xfId="2406"/>
    <cellStyle name="Comma 211 2 2" xfId="4434"/>
    <cellStyle name="Comma 211 2 3" xfId="6464"/>
    <cellStyle name="Comma 211 3" xfId="3421"/>
    <cellStyle name="Comma 211 4" xfId="5448"/>
    <cellStyle name="Comma 211 5" xfId="8097"/>
    <cellStyle name="Comma 212" xfId="1402"/>
    <cellStyle name="Comma 212 2" xfId="3430"/>
    <cellStyle name="Comma 212 3" xfId="5460"/>
    <cellStyle name="Comma 213" xfId="2415"/>
    <cellStyle name="Comma 214" xfId="160"/>
    <cellStyle name="Comma 214 2" xfId="2432"/>
    <cellStyle name="Comma 214 3" xfId="8167"/>
    <cellStyle name="Comma 214 4" xfId="292"/>
    <cellStyle name="Comma 215" xfId="2419"/>
    <cellStyle name="Comma 216" xfId="4443"/>
    <cellStyle name="Comma 217" xfId="4459"/>
    <cellStyle name="Comma 218" xfId="5459"/>
    <cellStyle name="Comma 219" xfId="5458"/>
    <cellStyle name="Comma 22" xfId="447"/>
    <cellStyle name="Comma 22 2" xfId="676"/>
    <cellStyle name="Comma 22 2 2" xfId="1130"/>
    <cellStyle name="Comma 22 2 2 2" xfId="2147"/>
    <cellStyle name="Comma 22 2 2 2 2" xfId="4175"/>
    <cellStyle name="Comma 22 2 2 2 3" xfId="6205"/>
    <cellStyle name="Comma 22 2 2 3" xfId="3162"/>
    <cellStyle name="Comma 22 2 2 4" xfId="5189"/>
    <cellStyle name="Comma 22 2 2 5" xfId="7838"/>
    <cellStyle name="Comma 22 2 3" xfId="1701"/>
    <cellStyle name="Comma 22 2 3 2" xfId="3729"/>
    <cellStyle name="Comma 22 2 3 3" xfId="5759"/>
    <cellStyle name="Comma 22 2 4" xfId="2716"/>
    <cellStyle name="Comma 22 2 5" xfId="4743"/>
    <cellStyle name="Comma 22 2 6" xfId="6584"/>
    <cellStyle name="Comma 22 2 7" xfId="7393"/>
    <cellStyle name="Comma 22 3" xfId="913"/>
    <cellStyle name="Comma 22 3 2" xfId="1930"/>
    <cellStyle name="Comma 22 3 2 2" xfId="3958"/>
    <cellStyle name="Comma 22 3 2 3" xfId="5988"/>
    <cellStyle name="Comma 22 3 3" xfId="2945"/>
    <cellStyle name="Comma 22 3 4" xfId="4972"/>
    <cellStyle name="Comma 22 3 5" xfId="6585"/>
    <cellStyle name="Comma 22 3 6" xfId="7621"/>
    <cellStyle name="Comma 22 4" xfId="1356"/>
    <cellStyle name="Comma 22 4 2" xfId="2371"/>
    <cellStyle name="Comma 22 4 2 2" xfId="4399"/>
    <cellStyle name="Comma 22 4 2 3" xfId="6429"/>
    <cellStyle name="Comma 22 4 3" xfId="3386"/>
    <cellStyle name="Comma 22 4 4" xfId="5413"/>
    <cellStyle name="Comma 22 4 5" xfId="8062"/>
    <cellStyle name="Comma 22 5" xfId="1481"/>
    <cellStyle name="Comma 22 5 2" xfId="3509"/>
    <cellStyle name="Comma 22 5 3" xfId="5539"/>
    <cellStyle name="Comma 22 6" xfId="2496"/>
    <cellStyle name="Comma 22 7" xfId="4523"/>
    <cellStyle name="Comma 22 8" xfId="6583"/>
    <cellStyle name="Comma 22 9" xfId="7173"/>
    <cellStyle name="Comma 220" xfId="6527"/>
    <cellStyle name="Comma 221" xfId="7094"/>
    <cellStyle name="Comma 222" xfId="293"/>
    <cellStyle name="Comma 223" xfId="8108"/>
    <cellStyle name="Comma 224" xfId="8119"/>
    <cellStyle name="Comma 225" xfId="8127"/>
    <cellStyle name="Comma 226" xfId="174"/>
    <cellStyle name="Comma 23" xfId="448"/>
    <cellStyle name="Comma 23 2" xfId="677"/>
    <cellStyle name="Comma 23 2 2" xfId="1131"/>
    <cellStyle name="Comma 23 2 2 2" xfId="2148"/>
    <cellStyle name="Comma 23 2 2 2 2" xfId="4176"/>
    <cellStyle name="Comma 23 2 2 2 3" xfId="6206"/>
    <cellStyle name="Comma 23 2 2 3" xfId="3163"/>
    <cellStyle name="Comma 23 2 2 4" xfId="5190"/>
    <cellStyle name="Comma 23 2 2 5" xfId="7839"/>
    <cellStyle name="Comma 23 2 3" xfId="1702"/>
    <cellStyle name="Comma 23 2 3 2" xfId="3730"/>
    <cellStyle name="Comma 23 2 3 3" xfId="5760"/>
    <cellStyle name="Comma 23 2 4" xfId="2717"/>
    <cellStyle name="Comma 23 2 5" xfId="4744"/>
    <cellStyle name="Comma 23 2 6" xfId="6587"/>
    <cellStyle name="Comma 23 2 7" xfId="7394"/>
    <cellStyle name="Comma 23 3" xfId="914"/>
    <cellStyle name="Comma 23 3 2" xfId="1931"/>
    <cellStyle name="Comma 23 3 2 2" xfId="3959"/>
    <cellStyle name="Comma 23 3 2 3" xfId="5989"/>
    <cellStyle name="Comma 23 3 3" xfId="2946"/>
    <cellStyle name="Comma 23 3 4" xfId="4973"/>
    <cellStyle name="Comma 23 3 5" xfId="6588"/>
    <cellStyle name="Comma 23 3 6" xfId="7622"/>
    <cellStyle name="Comma 23 4" xfId="1357"/>
    <cellStyle name="Comma 23 4 2" xfId="2372"/>
    <cellStyle name="Comma 23 4 2 2" xfId="4400"/>
    <cellStyle name="Comma 23 4 2 3" xfId="6430"/>
    <cellStyle name="Comma 23 4 3" xfId="3387"/>
    <cellStyle name="Comma 23 4 4" xfId="5414"/>
    <cellStyle name="Comma 23 4 5" xfId="8063"/>
    <cellStyle name="Comma 23 5" xfId="1482"/>
    <cellStyle name="Comma 23 5 2" xfId="3510"/>
    <cellStyle name="Comma 23 5 3" xfId="5540"/>
    <cellStyle name="Comma 23 6" xfId="2497"/>
    <cellStyle name="Comma 23 7" xfId="4524"/>
    <cellStyle name="Comma 23 8" xfId="6586"/>
    <cellStyle name="Comma 23 9" xfId="7174"/>
    <cellStyle name="Comma 24" xfId="452"/>
    <cellStyle name="Comma 24 2" xfId="678"/>
    <cellStyle name="Comma 24 2 2" xfId="1132"/>
    <cellStyle name="Comma 24 2 2 2" xfId="2149"/>
    <cellStyle name="Comma 24 2 2 2 2" xfId="4177"/>
    <cellStyle name="Comma 24 2 2 2 3" xfId="6207"/>
    <cellStyle name="Comma 24 2 2 3" xfId="3164"/>
    <cellStyle name="Comma 24 2 2 4" xfId="5191"/>
    <cellStyle name="Comma 24 2 2 5" xfId="7840"/>
    <cellStyle name="Comma 24 2 3" xfId="1703"/>
    <cellStyle name="Comma 24 2 3 2" xfId="3731"/>
    <cellStyle name="Comma 24 2 3 3" xfId="5761"/>
    <cellStyle name="Comma 24 2 4" xfId="2718"/>
    <cellStyle name="Comma 24 2 5" xfId="4745"/>
    <cellStyle name="Comma 24 2 6" xfId="6590"/>
    <cellStyle name="Comma 24 2 7" xfId="7395"/>
    <cellStyle name="Comma 24 3" xfId="918"/>
    <cellStyle name="Comma 24 3 2" xfId="1935"/>
    <cellStyle name="Comma 24 3 2 2" xfId="3963"/>
    <cellStyle name="Comma 24 3 2 3" xfId="5993"/>
    <cellStyle name="Comma 24 3 3" xfId="2950"/>
    <cellStyle name="Comma 24 3 4" xfId="4977"/>
    <cellStyle name="Comma 24 3 5" xfId="6591"/>
    <cellStyle name="Comma 24 3 6" xfId="7626"/>
    <cellStyle name="Comma 24 4" xfId="1361"/>
    <cellStyle name="Comma 24 4 2" xfId="2376"/>
    <cellStyle name="Comma 24 4 2 2" xfId="4404"/>
    <cellStyle name="Comma 24 4 2 3" xfId="6434"/>
    <cellStyle name="Comma 24 4 3" xfId="3391"/>
    <cellStyle name="Comma 24 4 4" xfId="5418"/>
    <cellStyle name="Comma 24 4 5" xfId="8067"/>
    <cellStyle name="Comma 24 5" xfId="1486"/>
    <cellStyle name="Comma 24 5 2" xfId="3514"/>
    <cellStyle name="Comma 24 5 3" xfId="5544"/>
    <cellStyle name="Comma 24 6" xfId="2501"/>
    <cellStyle name="Comma 24 7" xfId="4528"/>
    <cellStyle name="Comma 24 8" xfId="6589"/>
    <cellStyle name="Comma 24 9" xfId="7178"/>
    <cellStyle name="Comma 25" xfId="426"/>
    <cellStyle name="Comma 25 2" xfId="679"/>
    <cellStyle name="Comma 25 2 2" xfId="1133"/>
    <cellStyle name="Comma 25 2 2 2" xfId="2150"/>
    <cellStyle name="Comma 25 2 2 2 2" xfId="4178"/>
    <cellStyle name="Comma 25 2 2 2 3" xfId="6208"/>
    <cellStyle name="Comma 25 2 2 3" xfId="3165"/>
    <cellStyle name="Comma 25 2 2 4" xfId="5192"/>
    <cellStyle name="Comma 25 2 2 5" xfId="7841"/>
    <cellStyle name="Comma 25 2 3" xfId="1704"/>
    <cellStyle name="Comma 25 2 3 2" xfId="3732"/>
    <cellStyle name="Comma 25 2 3 3" xfId="5762"/>
    <cellStyle name="Comma 25 2 4" xfId="2719"/>
    <cellStyle name="Comma 25 2 5" xfId="4746"/>
    <cellStyle name="Comma 25 2 6" xfId="6593"/>
    <cellStyle name="Comma 25 2 7" xfId="7396"/>
    <cellStyle name="Comma 25 3" xfId="892"/>
    <cellStyle name="Comma 25 3 2" xfId="1909"/>
    <cellStyle name="Comma 25 3 2 2" xfId="3937"/>
    <cellStyle name="Comma 25 3 2 3" xfId="5967"/>
    <cellStyle name="Comma 25 3 3" xfId="2924"/>
    <cellStyle name="Comma 25 3 4" xfId="4951"/>
    <cellStyle name="Comma 25 3 5" xfId="6594"/>
    <cellStyle name="Comma 25 3 6" xfId="7600"/>
    <cellStyle name="Comma 25 4" xfId="1335"/>
    <cellStyle name="Comma 25 4 2" xfId="2350"/>
    <cellStyle name="Comma 25 4 2 2" xfId="4378"/>
    <cellStyle name="Comma 25 4 2 3" xfId="6408"/>
    <cellStyle name="Comma 25 4 3" xfId="3365"/>
    <cellStyle name="Comma 25 4 4" xfId="5392"/>
    <cellStyle name="Comma 25 4 5" xfId="8041"/>
    <cellStyle name="Comma 25 5" xfId="1460"/>
    <cellStyle name="Comma 25 5 2" xfId="3488"/>
    <cellStyle name="Comma 25 5 3" xfId="5518"/>
    <cellStyle name="Comma 25 6" xfId="2475"/>
    <cellStyle name="Comma 25 7" xfId="4502"/>
    <cellStyle name="Comma 25 8" xfId="6592"/>
    <cellStyle name="Comma 25 9" xfId="7152"/>
    <cellStyle name="Comma 26" xfId="453"/>
    <cellStyle name="Comma 26 2" xfId="680"/>
    <cellStyle name="Comma 26 2 2" xfId="1134"/>
    <cellStyle name="Comma 26 2 2 2" xfId="2151"/>
    <cellStyle name="Comma 26 2 2 2 2" xfId="4179"/>
    <cellStyle name="Comma 26 2 2 2 3" xfId="6209"/>
    <cellStyle name="Comma 26 2 2 3" xfId="3166"/>
    <cellStyle name="Comma 26 2 2 4" xfId="5193"/>
    <cellStyle name="Comma 26 2 2 5" xfId="7842"/>
    <cellStyle name="Comma 26 2 3" xfId="1705"/>
    <cellStyle name="Comma 26 2 3 2" xfId="3733"/>
    <cellStyle name="Comma 26 2 3 3" xfId="5763"/>
    <cellStyle name="Comma 26 2 4" xfId="2720"/>
    <cellStyle name="Comma 26 2 5" xfId="4747"/>
    <cellStyle name="Comma 26 2 6" xfId="6596"/>
    <cellStyle name="Comma 26 2 7" xfId="7397"/>
    <cellStyle name="Comma 26 3" xfId="919"/>
    <cellStyle name="Comma 26 3 2" xfId="1936"/>
    <cellStyle name="Comma 26 3 2 2" xfId="3964"/>
    <cellStyle name="Comma 26 3 2 3" xfId="5994"/>
    <cellStyle name="Comma 26 3 3" xfId="2951"/>
    <cellStyle name="Comma 26 3 4" xfId="4978"/>
    <cellStyle name="Comma 26 3 5" xfId="6597"/>
    <cellStyle name="Comma 26 3 6" xfId="7627"/>
    <cellStyle name="Comma 26 4" xfId="1362"/>
    <cellStyle name="Comma 26 4 2" xfId="2377"/>
    <cellStyle name="Comma 26 4 2 2" xfId="4405"/>
    <cellStyle name="Comma 26 4 2 3" xfId="6435"/>
    <cellStyle name="Comma 26 4 3" xfId="3392"/>
    <cellStyle name="Comma 26 4 4" xfId="5419"/>
    <cellStyle name="Comma 26 4 5" xfId="8068"/>
    <cellStyle name="Comma 26 5" xfId="1487"/>
    <cellStyle name="Comma 26 5 2" xfId="3515"/>
    <cellStyle name="Comma 26 5 3" xfId="5545"/>
    <cellStyle name="Comma 26 6" xfId="2502"/>
    <cellStyle name="Comma 26 7" xfId="4529"/>
    <cellStyle name="Comma 26 8" xfId="6595"/>
    <cellStyle name="Comma 26 9" xfId="7179"/>
    <cellStyle name="Comma 27" xfId="430"/>
    <cellStyle name="Comma 27 2" xfId="681"/>
    <cellStyle name="Comma 27 2 2" xfId="1135"/>
    <cellStyle name="Comma 27 2 2 2" xfId="2152"/>
    <cellStyle name="Comma 27 2 2 2 2" xfId="4180"/>
    <cellStyle name="Comma 27 2 2 2 3" xfId="6210"/>
    <cellStyle name="Comma 27 2 2 3" xfId="3167"/>
    <cellStyle name="Comma 27 2 2 4" xfId="5194"/>
    <cellStyle name="Comma 27 2 2 5" xfId="7843"/>
    <cellStyle name="Comma 27 2 3" xfId="1706"/>
    <cellStyle name="Comma 27 2 3 2" xfId="3734"/>
    <cellStyle name="Comma 27 2 3 3" xfId="5764"/>
    <cellStyle name="Comma 27 2 4" xfId="2721"/>
    <cellStyle name="Comma 27 2 5" xfId="4748"/>
    <cellStyle name="Comma 27 2 6" xfId="6599"/>
    <cellStyle name="Comma 27 2 7" xfId="7398"/>
    <cellStyle name="Comma 27 3" xfId="896"/>
    <cellStyle name="Comma 27 3 2" xfId="1913"/>
    <cellStyle name="Comma 27 3 2 2" xfId="3941"/>
    <cellStyle name="Comma 27 3 2 3" xfId="5971"/>
    <cellStyle name="Comma 27 3 3" xfId="2928"/>
    <cellStyle name="Comma 27 3 4" xfId="4955"/>
    <cellStyle name="Comma 27 3 5" xfId="6600"/>
    <cellStyle name="Comma 27 3 6" xfId="7604"/>
    <cellStyle name="Comma 27 4" xfId="1339"/>
    <cellStyle name="Comma 27 4 2" xfId="2354"/>
    <cellStyle name="Comma 27 4 2 2" xfId="4382"/>
    <cellStyle name="Comma 27 4 2 3" xfId="6412"/>
    <cellStyle name="Comma 27 4 3" xfId="3369"/>
    <cellStyle name="Comma 27 4 4" xfId="5396"/>
    <cellStyle name="Comma 27 4 5" xfId="8045"/>
    <cellStyle name="Comma 27 5" xfId="1464"/>
    <cellStyle name="Comma 27 5 2" xfId="3492"/>
    <cellStyle name="Comma 27 5 3" xfId="5522"/>
    <cellStyle name="Comma 27 6" xfId="2479"/>
    <cellStyle name="Comma 27 7" xfId="4506"/>
    <cellStyle name="Comma 27 8" xfId="6598"/>
    <cellStyle name="Comma 27 9" xfId="7156"/>
    <cellStyle name="Comma 28" xfId="433"/>
    <cellStyle name="Comma 28 2" xfId="682"/>
    <cellStyle name="Comma 28 2 2" xfId="1136"/>
    <cellStyle name="Comma 28 2 2 2" xfId="2153"/>
    <cellStyle name="Comma 28 2 2 2 2" xfId="4181"/>
    <cellStyle name="Comma 28 2 2 2 3" xfId="6211"/>
    <cellStyle name="Comma 28 2 2 3" xfId="3168"/>
    <cellStyle name="Comma 28 2 2 4" xfId="5195"/>
    <cellStyle name="Comma 28 2 2 5" xfId="7844"/>
    <cellStyle name="Comma 28 2 3" xfId="1707"/>
    <cellStyle name="Comma 28 2 3 2" xfId="3735"/>
    <cellStyle name="Comma 28 2 3 3" xfId="5765"/>
    <cellStyle name="Comma 28 2 4" xfId="2722"/>
    <cellStyle name="Comma 28 2 5" xfId="4749"/>
    <cellStyle name="Comma 28 2 6" xfId="6602"/>
    <cellStyle name="Comma 28 2 7" xfId="7399"/>
    <cellStyle name="Comma 28 3" xfId="899"/>
    <cellStyle name="Comma 28 3 2" xfId="1916"/>
    <cellStyle name="Comma 28 3 2 2" xfId="3944"/>
    <cellStyle name="Comma 28 3 2 3" xfId="5974"/>
    <cellStyle name="Comma 28 3 3" xfId="2931"/>
    <cellStyle name="Comma 28 3 4" xfId="4958"/>
    <cellStyle name="Comma 28 3 5" xfId="6603"/>
    <cellStyle name="Comma 28 3 6" xfId="7607"/>
    <cellStyle name="Comma 28 4" xfId="1342"/>
    <cellStyle name="Comma 28 4 2" xfId="2357"/>
    <cellStyle name="Comma 28 4 2 2" xfId="4385"/>
    <cellStyle name="Comma 28 4 2 3" xfId="6415"/>
    <cellStyle name="Comma 28 4 3" xfId="3372"/>
    <cellStyle name="Comma 28 4 4" xfId="5399"/>
    <cellStyle name="Comma 28 4 5" xfId="8048"/>
    <cellStyle name="Comma 28 5" xfId="1467"/>
    <cellStyle name="Comma 28 5 2" xfId="3495"/>
    <cellStyle name="Comma 28 5 3" xfId="5525"/>
    <cellStyle name="Comma 28 6" xfId="2482"/>
    <cellStyle name="Comma 28 7" xfId="4509"/>
    <cellStyle name="Comma 28 8" xfId="6601"/>
    <cellStyle name="Comma 28 9" xfId="7159"/>
    <cellStyle name="Comma 29" xfId="437"/>
    <cellStyle name="Comma 29 2" xfId="683"/>
    <cellStyle name="Comma 29 2 2" xfId="1137"/>
    <cellStyle name="Comma 29 2 2 2" xfId="2154"/>
    <cellStyle name="Comma 29 2 2 2 2" xfId="4182"/>
    <cellStyle name="Comma 29 2 2 2 3" xfId="6212"/>
    <cellStyle name="Comma 29 2 2 3" xfId="3169"/>
    <cellStyle name="Comma 29 2 2 4" xfId="5196"/>
    <cellStyle name="Comma 29 2 2 5" xfId="7845"/>
    <cellStyle name="Comma 29 2 3" xfId="1708"/>
    <cellStyle name="Comma 29 2 3 2" xfId="3736"/>
    <cellStyle name="Comma 29 2 3 3" xfId="5766"/>
    <cellStyle name="Comma 29 2 4" xfId="2723"/>
    <cellStyle name="Comma 29 2 5" xfId="4750"/>
    <cellStyle name="Comma 29 2 6" xfId="6605"/>
    <cellStyle name="Comma 29 2 7" xfId="7400"/>
    <cellStyle name="Comma 29 3" xfId="903"/>
    <cellStyle name="Comma 29 3 2" xfId="1920"/>
    <cellStyle name="Comma 29 3 2 2" xfId="3948"/>
    <cellStyle name="Comma 29 3 2 3" xfId="5978"/>
    <cellStyle name="Comma 29 3 3" xfId="2935"/>
    <cellStyle name="Comma 29 3 4" xfId="4962"/>
    <cellStyle name="Comma 29 3 5" xfId="6606"/>
    <cellStyle name="Comma 29 3 6" xfId="7611"/>
    <cellStyle name="Comma 29 4" xfId="1346"/>
    <cellStyle name="Comma 29 4 2" xfId="2361"/>
    <cellStyle name="Comma 29 4 2 2" xfId="4389"/>
    <cellStyle name="Comma 29 4 2 3" xfId="6419"/>
    <cellStyle name="Comma 29 4 3" xfId="3376"/>
    <cellStyle name="Comma 29 4 4" xfId="5403"/>
    <cellStyle name="Comma 29 4 5" xfId="8052"/>
    <cellStyle name="Comma 29 5" xfId="1471"/>
    <cellStyle name="Comma 29 5 2" xfId="3499"/>
    <cellStyle name="Comma 29 5 3" xfId="5529"/>
    <cellStyle name="Comma 29 6" xfId="2486"/>
    <cellStyle name="Comma 29 7" xfId="4513"/>
    <cellStyle name="Comma 29 8" xfId="6604"/>
    <cellStyle name="Comma 29 9" xfId="7163"/>
    <cellStyle name="Comma 3" xfId="9"/>
    <cellStyle name="Comma 3 10" xfId="94"/>
    <cellStyle name="Comma 3 10 2" xfId="231"/>
    <cellStyle name="Comma 3 11" xfId="300"/>
    <cellStyle name="Comma 3 12" xfId="8120"/>
    <cellStyle name="Comma 3 13" xfId="175"/>
    <cellStyle name="Comma 3 2" xfId="28"/>
    <cellStyle name="Comma 3 2 10" xfId="8124"/>
    <cellStyle name="Comma 3 2 11" xfId="179"/>
    <cellStyle name="Comma 3 2 2" xfId="57"/>
    <cellStyle name="Comma 3 2 2 10" xfId="197"/>
    <cellStyle name="Comma 3 2 2 2" xfId="107"/>
    <cellStyle name="Comma 3 2 2 2 2" xfId="996"/>
    <cellStyle name="Comma 3 2 2 2 2 2" xfId="2013"/>
    <cellStyle name="Comma 3 2 2 2 2 2 2" xfId="4041"/>
    <cellStyle name="Comma 3 2 2 2 2 2 3" xfId="6071"/>
    <cellStyle name="Comma 3 2 2 2 2 3" xfId="3028"/>
    <cellStyle name="Comma 3 2 2 2 2 4" xfId="5055"/>
    <cellStyle name="Comma 3 2 2 2 2 5" xfId="7704"/>
    <cellStyle name="Comma 3 2 2 2 3" xfId="1567"/>
    <cellStyle name="Comma 3 2 2 2 3 2" xfId="3595"/>
    <cellStyle name="Comma 3 2 2 2 3 3" xfId="5625"/>
    <cellStyle name="Comma 3 2 2 2 4" xfId="2582"/>
    <cellStyle name="Comma 3 2 2 2 5" xfId="4609"/>
    <cellStyle name="Comma 3 2 2 2 6" xfId="7259"/>
    <cellStyle name="Comma 3 2 2 2 7" xfId="542"/>
    <cellStyle name="Comma 3 2 2 2 8" xfId="244"/>
    <cellStyle name="Comma 3 2 2 3" xfId="842"/>
    <cellStyle name="Comma 3 2 2 3 2" xfId="1859"/>
    <cellStyle name="Comma 3 2 2 3 2 2" xfId="3887"/>
    <cellStyle name="Comma 3 2 2 3 2 3" xfId="5917"/>
    <cellStyle name="Comma 3 2 2 3 3" xfId="2874"/>
    <cellStyle name="Comma 3 2 2 3 4" xfId="4901"/>
    <cellStyle name="Comma 3 2 2 3 5" xfId="7550"/>
    <cellStyle name="Comma 3 2 2 4" xfId="1530"/>
    <cellStyle name="Comma 3 2 2 4 2" xfId="3558"/>
    <cellStyle name="Comma 3 2 2 4 3" xfId="5588"/>
    <cellStyle name="Comma 3 2 2 5" xfId="2545"/>
    <cellStyle name="Comma 3 2 2 6" xfId="4572"/>
    <cellStyle name="Comma 3 2 2 7" xfId="7222"/>
    <cellStyle name="Comma 3 2 2 8" xfId="505"/>
    <cellStyle name="Comma 3 2 2 9" xfId="8134"/>
    <cellStyle name="Comma 3 2 3" xfId="65"/>
    <cellStyle name="Comma 3 2 3 10" xfId="205"/>
    <cellStyle name="Comma 3 2 3 2" xfId="115"/>
    <cellStyle name="Comma 3 2 3 2 2" xfId="1004"/>
    <cellStyle name="Comma 3 2 3 2 2 2" xfId="2021"/>
    <cellStyle name="Comma 3 2 3 2 2 2 2" xfId="4049"/>
    <cellStyle name="Comma 3 2 3 2 2 2 3" xfId="6079"/>
    <cellStyle name="Comma 3 2 3 2 2 3" xfId="3036"/>
    <cellStyle name="Comma 3 2 3 2 2 4" xfId="5063"/>
    <cellStyle name="Comma 3 2 3 2 2 5" xfId="7712"/>
    <cellStyle name="Comma 3 2 3 2 3" xfId="1575"/>
    <cellStyle name="Comma 3 2 3 2 3 2" xfId="3603"/>
    <cellStyle name="Comma 3 2 3 2 3 3" xfId="5633"/>
    <cellStyle name="Comma 3 2 3 2 4" xfId="2590"/>
    <cellStyle name="Comma 3 2 3 2 5" xfId="4617"/>
    <cellStyle name="Comma 3 2 3 2 6" xfId="7267"/>
    <cellStyle name="Comma 3 2 3 2 7" xfId="550"/>
    <cellStyle name="Comma 3 2 3 2 8" xfId="252"/>
    <cellStyle name="Comma 3 2 3 3" xfId="951"/>
    <cellStyle name="Comma 3 2 3 3 2" xfId="1968"/>
    <cellStyle name="Comma 3 2 3 3 2 2" xfId="3996"/>
    <cellStyle name="Comma 3 2 3 3 2 3" xfId="6026"/>
    <cellStyle name="Comma 3 2 3 3 3" xfId="2983"/>
    <cellStyle name="Comma 3 2 3 3 4" xfId="5010"/>
    <cellStyle name="Comma 3 2 3 3 5" xfId="7659"/>
    <cellStyle name="Comma 3 2 3 4" xfId="1538"/>
    <cellStyle name="Comma 3 2 3 4 2" xfId="3566"/>
    <cellStyle name="Comma 3 2 3 4 3" xfId="5596"/>
    <cellStyle name="Comma 3 2 3 5" xfId="2553"/>
    <cellStyle name="Comma 3 2 3 6" xfId="4580"/>
    <cellStyle name="Comma 3 2 3 7" xfId="7230"/>
    <cellStyle name="Comma 3 2 3 8" xfId="513"/>
    <cellStyle name="Comma 3 2 3 9" xfId="8142"/>
    <cellStyle name="Comma 3 2 4" xfId="78"/>
    <cellStyle name="Comma 3 2 4 10" xfId="216"/>
    <cellStyle name="Comma 3 2 4 2" xfId="126"/>
    <cellStyle name="Comma 3 2 4 2 2" xfId="1015"/>
    <cellStyle name="Comma 3 2 4 2 2 2" xfId="2032"/>
    <cellStyle name="Comma 3 2 4 2 2 2 2" xfId="4060"/>
    <cellStyle name="Comma 3 2 4 2 2 2 3" xfId="6090"/>
    <cellStyle name="Comma 3 2 4 2 2 3" xfId="3047"/>
    <cellStyle name="Comma 3 2 4 2 2 4" xfId="5074"/>
    <cellStyle name="Comma 3 2 4 2 2 5" xfId="7723"/>
    <cellStyle name="Comma 3 2 4 2 3" xfId="1586"/>
    <cellStyle name="Comma 3 2 4 2 3 2" xfId="3614"/>
    <cellStyle name="Comma 3 2 4 2 3 3" xfId="5644"/>
    <cellStyle name="Comma 3 2 4 2 4" xfId="2601"/>
    <cellStyle name="Comma 3 2 4 2 5" xfId="4628"/>
    <cellStyle name="Comma 3 2 4 2 6" xfId="7278"/>
    <cellStyle name="Comma 3 2 4 2 7" xfId="561"/>
    <cellStyle name="Comma 3 2 4 2 8" xfId="263"/>
    <cellStyle name="Comma 3 2 4 3" xfId="950"/>
    <cellStyle name="Comma 3 2 4 3 2" xfId="1967"/>
    <cellStyle name="Comma 3 2 4 3 2 2" xfId="3995"/>
    <cellStyle name="Comma 3 2 4 3 2 3" xfId="6025"/>
    <cellStyle name="Comma 3 2 4 3 3" xfId="2982"/>
    <cellStyle name="Comma 3 2 4 3 4" xfId="5009"/>
    <cellStyle name="Comma 3 2 4 3 5" xfId="7658"/>
    <cellStyle name="Comma 3 2 4 4" xfId="1549"/>
    <cellStyle name="Comma 3 2 4 4 2" xfId="3577"/>
    <cellStyle name="Comma 3 2 4 4 3" xfId="5607"/>
    <cellStyle name="Comma 3 2 4 5" xfId="2564"/>
    <cellStyle name="Comma 3 2 4 6" xfId="4591"/>
    <cellStyle name="Comma 3 2 4 7" xfId="7241"/>
    <cellStyle name="Comma 3 2 4 8" xfId="524"/>
    <cellStyle name="Comma 3 2 4 9" xfId="8153"/>
    <cellStyle name="Comma 3 2 5" xfId="89"/>
    <cellStyle name="Comma 3 2 5 2" xfId="136"/>
    <cellStyle name="Comma 3 2 5 2 2" xfId="2004"/>
    <cellStyle name="Comma 3 2 5 2 2 2" xfId="4032"/>
    <cellStyle name="Comma 3 2 5 2 2 3" xfId="6062"/>
    <cellStyle name="Comma 3 2 5 2 3" xfId="3019"/>
    <cellStyle name="Comma 3 2 5 2 4" xfId="5046"/>
    <cellStyle name="Comma 3 2 5 2 5" xfId="7695"/>
    <cellStyle name="Comma 3 2 5 2 6" xfId="987"/>
    <cellStyle name="Comma 3 2 5 2 7" xfId="273"/>
    <cellStyle name="Comma 3 2 5 3" xfId="1558"/>
    <cellStyle name="Comma 3 2 5 3 2" xfId="3586"/>
    <cellStyle name="Comma 3 2 5 3 3" xfId="5616"/>
    <cellStyle name="Comma 3 2 5 4" xfId="2573"/>
    <cellStyle name="Comma 3 2 5 5" xfId="4600"/>
    <cellStyle name="Comma 3 2 5 6" xfId="7250"/>
    <cellStyle name="Comma 3 2 5 7" xfId="533"/>
    <cellStyle name="Comma 3 2 5 8" xfId="8163"/>
    <cellStyle name="Comma 3 2 5 9" xfId="226"/>
    <cellStyle name="Comma 3 2 6" xfId="48"/>
    <cellStyle name="Comma 3 2 6 2" xfId="145"/>
    <cellStyle name="Comma 3 2 6 2 2" xfId="1986"/>
    <cellStyle name="Comma 3 2 6 2 2 2" xfId="4014"/>
    <cellStyle name="Comma 3 2 6 2 2 3" xfId="6044"/>
    <cellStyle name="Comma 3 2 6 2 3" xfId="3001"/>
    <cellStyle name="Comma 3 2 6 2 4" xfId="5028"/>
    <cellStyle name="Comma 3 2 6 2 5" xfId="7677"/>
    <cellStyle name="Comma 3 2 6 2 6" xfId="969"/>
    <cellStyle name="Comma 3 2 6 2 7" xfId="282"/>
    <cellStyle name="Comma 3 2 6 3" xfId="1521"/>
    <cellStyle name="Comma 3 2 6 3 2" xfId="3549"/>
    <cellStyle name="Comma 3 2 6 3 3" xfId="5579"/>
    <cellStyle name="Comma 3 2 6 4" xfId="2536"/>
    <cellStyle name="Comma 3 2 6 5" xfId="4563"/>
    <cellStyle name="Comma 3 2 6 6" xfId="7213"/>
    <cellStyle name="Comma 3 2 6 7" xfId="494"/>
    <cellStyle name="Comma 3 2 6 8" xfId="188"/>
    <cellStyle name="Comma 3 2 7" xfId="98"/>
    <cellStyle name="Comma 3 2 7 2" xfId="1264"/>
    <cellStyle name="Comma 3 2 7 2 2" xfId="2281"/>
    <cellStyle name="Comma 3 2 7 2 2 2" xfId="4309"/>
    <cellStyle name="Comma 3 2 7 2 2 3" xfId="6339"/>
    <cellStyle name="Comma 3 2 7 2 3" xfId="3296"/>
    <cellStyle name="Comma 3 2 7 2 4" xfId="5323"/>
    <cellStyle name="Comma 3 2 7 2 5" xfId="7972"/>
    <cellStyle name="Comma 3 2 7 3" xfId="1835"/>
    <cellStyle name="Comma 3 2 7 3 2" xfId="3863"/>
    <cellStyle name="Comma 3 2 7 3 3" xfId="5893"/>
    <cellStyle name="Comma 3 2 7 4" xfId="2850"/>
    <cellStyle name="Comma 3 2 7 5" xfId="4877"/>
    <cellStyle name="Comma 3 2 7 6" xfId="7527"/>
    <cellStyle name="Comma 3 2 7 7" xfId="818"/>
    <cellStyle name="Comma 3 2 7 8" xfId="235"/>
    <cellStyle name="Comma 3 2 8" xfId="821"/>
    <cellStyle name="Comma 3 2 8 2" xfId="1838"/>
    <cellStyle name="Comma 3 2 8 2 2" xfId="3866"/>
    <cellStyle name="Comma 3 2 8 2 3" xfId="5896"/>
    <cellStyle name="Comma 3 2 8 3" xfId="2853"/>
    <cellStyle name="Comma 3 2 8 4" xfId="4880"/>
    <cellStyle name="Comma 3 2 8 5" xfId="7529"/>
    <cellStyle name="Comma 3 2 9" xfId="388"/>
    <cellStyle name="Comma 3 3" xfId="53"/>
    <cellStyle name="Comma 3 3 10" xfId="6607"/>
    <cellStyle name="Comma 3 3 11" xfId="7112"/>
    <cellStyle name="Comma 3 3 12" xfId="378"/>
    <cellStyle name="Comma 3 3 13" xfId="8130"/>
    <cellStyle name="Comma 3 3 14" xfId="193"/>
    <cellStyle name="Comma 3 3 2" xfId="103"/>
    <cellStyle name="Comma 3 3 2 2" xfId="992"/>
    <cellStyle name="Comma 3 3 2 2 2" xfId="2009"/>
    <cellStyle name="Comma 3 3 2 2 2 2" xfId="4037"/>
    <cellStyle name="Comma 3 3 2 2 2 3" xfId="6067"/>
    <cellStyle name="Comma 3 3 2 2 3" xfId="3024"/>
    <cellStyle name="Comma 3 3 2 2 4" xfId="5051"/>
    <cellStyle name="Comma 3 3 2 2 5" xfId="7700"/>
    <cellStyle name="Comma 3 3 2 3" xfId="1563"/>
    <cellStyle name="Comma 3 3 2 3 2" xfId="3591"/>
    <cellStyle name="Comma 3 3 2 3 3" xfId="5621"/>
    <cellStyle name="Comma 3 3 2 4" xfId="2578"/>
    <cellStyle name="Comma 3 3 2 5" xfId="4605"/>
    <cellStyle name="Comma 3 3 2 6" xfId="6608"/>
    <cellStyle name="Comma 3 3 2 7" xfId="7255"/>
    <cellStyle name="Comma 3 3 2 8" xfId="538"/>
    <cellStyle name="Comma 3 3 2 9" xfId="240"/>
    <cellStyle name="Comma 3 3 3" xfId="501"/>
    <cellStyle name="Comma 3 3 3 2" xfId="975"/>
    <cellStyle name="Comma 3 3 3 2 2" xfId="1992"/>
    <cellStyle name="Comma 3 3 3 2 2 2" xfId="4020"/>
    <cellStyle name="Comma 3 3 3 2 2 3" xfId="6050"/>
    <cellStyle name="Comma 3 3 3 2 3" xfId="3007"/>
    <cellStyle name="Comma 3 3 3 2 4" xfId="5034"/>
    <cellStyle name="Comma 3 3 3 2 5" xfId="7683"/>
    <cellStyle name="Comma 3 3 3 3" xfId="1526"/>
    <cellStyle name="Comma 3 3 3 3 2" xfId="3554"/>
    <cellStyle name="Comma 3 3 3 3 3" xfId="5584"/>
    <cellStyle name="Comma 3 3 3 4" xfId="2541"/>
    <cellStyle name="Comma 3 3 3 5" xfId="4568"/>
    <cellStyle name="Comma 3 3 3 6" xfId="7218"/>
    <cellStyle name="Comma 3 3 4" xfId="684"/>
    <cellStyle name="Comma 3 3 4 2" xfId="1138"/>
    <cellStyle name="Comma 3 3 4 2 2" xfId="2155"/>
    <cellStyle name="Comma 3 3 4 2 2 2" xfId="4183"/>
    <cellStyle name="Comma 3 3 4 2 2 3" xfId="6213"/>
    <cellStyle name="Comma 3 3 4 2 3" xfId="3170"/>
    <cellStyle name="Comma 3 3 4 2 4" xfId="5197"/>
    <cellStyle name="Comma 3 3 4 2 5" xfId="7846"/>
    <cellStyle name="Comma 3 3 4 3" xfId="1709"/>
    <cellStyle name="Comma 3 3 4 3 2" xfId="3737"/>
    <cellStyle name="Comma 3 3 4 3 3" xfId="5767"/>
    <cellStyle name="Comma 3 3 4 4" xfId="2724"/>
    <cellStyle name="Comma 3 3 4 5" xfId="4751"/>
    <cellStyle name="Comma 3 3 4 6" xfId="7401"/>
    <cellStyle name="Comma 3 3 5" xfId="850"/>
    <cellStyle name="Comma 3 3 5 2" xfId="1867"/>
    <cellStyle name="Comma 3 3 5 2 2" xfId="3895"/>
    <cellStyle name="Comma 3 3 5 2 3" xfId="5925"/>
    <cellStyle name="Comma 3 3 5 3" xfId="2882"/>
    <cellStyle name="Comma 3 3 5 4" xfId="4909"/>
    <cellStyle name="Comma 3 3 5 5" xfId="7558"/>
    <cellStyle name="Comma 3 3 6" xfId="1295"/>
    <cellStyle name="Comma 3 3 6 2" xfId="2310"/>
    <cellStyle name="Comma 3 3 6 2 2" xfId="4338"/>
    <cellStyle name="Comma 3 3 6 2 3" xfId="6368"/>
    <cellStyle name="Comma 3 3 6 3" xfId="3325"/>
    <cellStyle name="Comma 3 3 6 4" xfId="5352"/>
    <cellStyle name="Comma 3 3 6 5" xfId="8001"/>
    <cellStyle name="Comma 3 3 7" xfId="1420"/>
    <cellStyle name="Comma 3 3 7 2" xfId="3448"/>
    <cellStyle name="Comma 3 3 7 3" xfId="5478"/>
    <cellStyle name="Comma 3 3 8" xfId="2435"/>
    <cellStyle name="Comma 3 3 9" xfId="4462"/>
    <cellStyle name="Comma 3 4" xfId="61"/>
    <cellStyle name="Comma 3 4 10" xfId="8138"/>
    <cellStyle name="Comma 3 4 11" xfId="201"/>
    <cellStyle name="Comma 3 4 2" xfId="111"/>
    <cellStyle name="Comma 3 4 2 2" xfId="1000"/>
    <cellStyle name="Comma 3 4 2 2 2" xfId="2017"/>
    <cellStyle name="Comma 3 4 2 2 2 2" xfId="4045"/>
    <cellStyle name="Comma 3 4 2 2 2 3" xfId="6075"/>
    <cellStyle name="Comma 3 4 2 2 3" xfId="3032"/>
    <cellStyle name="Comma 3 4 2 2 4" xfId="5059"/>
    <cellStyle name="Comma 3 4 2 2 5" xfId="7708"/>
    <cellStyle name="Comma 3 4 2 3" xfId="1571"/>
    <cellStyle name="Comma 3 4 2 3 2" xfId="3599"/>
    <cellStyle name="Comma 3 4 2 3 3" xfId="5629"/>
    <cellStyle name="Comma 3 4 2 4" xfId="2586"/>
    <cellStyle name="Comma 3 4 2 5" xfId="4613"/>
    <cellStyle name="Comma 3 4 2 6" xfId="7263"/>
    <cellStyle name="Comma 3 4 2 7" xfId="546"/>
    <cellStyle name="Comma 3 4 2 8" xfId="248"/>
    <cellStyle name="Comma 3 4 3" xfId="953"/>
    <cellStyle name="Comma 3 4 3 2" xfId="1970"/>
    <cellStyle name="Comma 3 4 3 2 2" xfId="3998"/>
    <cellStyle name="Comma 3 4 3 2 3" xfId="6028"/>
    <cellStyle name="Comma 3 4 3 3" xfId="2985"/>
    <cellStyle name="Comma 3 4 3 4" xfId="5012"/>
    <cellStyle name="Comma 3 4 3 5" xfId="7661"/>
    <cellStyle name="Comma 3 4 4" xfId="1534"/>
    <cellStyle name="Comma 3 4 4 2" xfId="3562"/>
    <cellStyle name="Comma 3 4 4 3" xfId="5592"/>
    <cellStyle name="Comma 3 4 5" xfId="2549"/>
    <cellStyle name="Comma 3 4 6" xfId="4576"/>
    <cellStyle name="Comma 3 4 7" xfId="6609"/>
    <cellStyle name="Comma 3 4 8" xfId="7226"/>
    <cellStyle name="Comma 3 4 9" xfId="509"/>
    <cellStyle name="Comma 3 5" xfId="69"/>
    <cellStyle name="Comma 3 5 10" xfId="8146"/>
    <cellStyle name="Comma 3 5 11" xfId="209"/>
    <cellStyle name="Comma 3 5 2" xfId="119"/>
    <cellStyle name="Comma 3 5 2 2" xfId="1008"/>
    <cellStyle name="Comma 3 5 2 2 2" xfId="2025"/>
    <cellStyle name="Comma 3 5 2 2 2 2" xfId="4053"/>
    <cellStyle name="Comma 3 5 2 2 2 3" xfId="6083"/>
    <cellStyle name="Comma 3 5 2 2 3" xfId="3040"/>
    <cellStyle name="Comma 3 5 2 2 4" xfId="5067"/>
    <cellStyle name="Comma 3 5 2 2 5" xfId="7716"/>
    <cellStyle name="Comma 3 5 2 3" xfId="1579"/>
    <cellStyle name="Comma 3 5 2 3 2" xfId="3607"/>
    <cellStyle name="Comma 3 5 2 3 3" xfId="5637"/>
    <cellStyle name="Comma 3 5 2 4" xfId="2594"/>
    <cellStyle name="Comma 3 5 2 5" xfId="4621"/>
    <cellStyle name="Comma 3 5 2 6" xfId="7271"/>
    <cellStyle name="Comma 3 5 2 7" xfId="554"/>
    <cellStyle name="Comma 3 5 2 8" xfId="256"/>
    <cellStyle name="Comma 3 5 3" xfId="958"/>
    <cellStyle name="Comma 3 5 3 2" xfId="1975"/>
    <cellStyle name="Comma 3 5 3 2 2" xfId="4003"/>
    <cellStyle name="Comma 3 5 3 2 3" xfId="6033"/>
    <cellStyle name="Comma 3 5 3 3" xfId="2990"/>
    <cellStyle name="Comma 3 5 3 4" xfId="5017"/>
    <cellStyle name="Comma 3 5 3 5" xfId="7666"/>
    <cellStyle name="Comma 3 5 4" xfId="1542"/>
    <cellStyle name="Comma 3 5 4 2" xfId="3570"/>
    <cellStyle name="Comma 3 5 4 3" xfId="5600"/>
    <cellStyle name="Comma 3 5 5" xfId="2557"/>
    <cellStyle name="Comma 3 5 6" xfId="4584"/>
    <cellStyle name="Comma 3 5 7" xfId="6610"/>
    <cellStyle name="Comma 3 5 8" xfId="7234"/>
    <cellStyle name="Comma 3 5 9" xfId="517"/>
    <cellStyle name="Comma 3 6" xfId="74"/>
    <cellStyle name="Comma 3 6 10" xfId="212"/>
    <cellStyle name="Comma 3 6 2" xfId="122"/>
    <cellStyle name="Comma 3 6 2 2" xfId="1011"/>
    <cellStyle name="Comma 3 6 2 2 2" xfId="2028"/>
    <cellStyle name="Comma 3 6 2 2 2 2" xfId="4056"/>
    <cellStyle name="Comma 3 6 2 2 2 3" xfId="6086"/>
    <cellStyle name="Comma 3 6 2 2 3" xfId="3043"/>
    <cellStyle name="Comma 3 6 2 2 4" xfId="5070"/>
    <cellStyle name="Comma 3 6 2 2 5" xfId="7719"/>
    <cellStyle name="Comma 3 6 2 3" xfId="1582"/>
    <cellStyle name="Comma 3 6 2 3 2" xfId="3610"/>
    <cellStyle name="Comma 3 6 2 3 3" xfId="5640"/>
    <cellStyle name="Comma 3 6 2 4" xfId="2597"/>
    <cellStyle name="Comma 3 6 2 5" xfId="4624"/>
    <cellStyle name="Comma 3 6 2 6" xfId="7274"/>
    <cellStyle name="Comma 3 6 2 7" xfId="557"/>
    <cellStyle name="Comma 3 6 2 8" xfId="259"/>
    <cellStyle name="Comma 3 6 3" xfId="948"/>
    <cellStyle name="Comma 3 6 3 2" xfId="1965"/>
    <cellStyle name="Comma 3 6 3 2 2" xfId="3993"/>
    <cellStyle name="Comma 3 6 3 2 3" xfId="6023"/>
    <cellStyle name="Comma 3 6 3 3" xfId="2980"/>
    <cellStyle name="Comma 3 6 3 4" xfId="5007"/>
    <cellStyle name="Comma 3 6 3 5" xfId="7656"/>
    <cellStyle name="Comma 3 6 4" xfId="1545"/>
    <cellStyle name="Comma 3 6 4 2" xfId="3573"/>
    <cellStyle name="Comma 3 6 4 3" xfId="5603"/>
    <cellStyle name="Comma 3 6 5" xfId="2560"/>
    <cellStyle name="Comma 3 6 6" xfId="4587"/>
    <cellStyle name="Comma 3 6 7" xfId="7237"/>
    <cellStyle name="Comma 3 6 8" xfId="520"/>
    <cellStyle name="Comma 3 6 9" xfId="8149"/>
    <cellStyle name="Comma 3 7" xfId="85"/>
    <cellStyle name="Comma 3 7 2" xfId="132"/>
    <cellStyle name="Comma 3 7 2 2" xfId="2000"/>
    <cellStyle name="Comma 3 7 2 2 2" xfId="4028"/>
    <cellStyle name="Comma 3 7 2 2 3" xfId="6058"/>
    <cellStyle name="Comma 3 7 2 3" xfId="3015"/>
    <cellStyle name="Comma 3 7 2 4" xfId="5042"/>
    <cellStyle name="Comma 3 7 2 5" xfId="7691"/>
    <cellStyle name="Comma 3 7 2 6" xfId="983"/>
    <cellStyle name="Comma 3 7 2 7" xfId="269"/>
    <cellStyle name="Comma 3 7 3" xfId="1554"/>
    <cellStyle name="Comma 3 7 3 2" xfId="3582"/>
    <cellStyle name="Comma 3 7 3 3" xfId="5612"/>
    <cellStyle name="Comma 3 7 4" xfId="2569"/>
    <cellStyle name="Comma 3 7 5" xfId="4596"/>
    <cellStyle name="Comma 3 7 6" xfId="7246"/>
    <cellStyle name="Comma 3 7 7" xfId="529"/>
    <cellStyle name="Comma 3 7 8" xfId="8159"/>
    <cellStyle name="Comma 3 7 9" xfId="222"/>
    <cellStyle name="Comma 3 8" xfId="44"/>
    <cellStyle name="Comma 3 8 2" xfId="141"/>
    <cellStyle name="Comma 3 8 2 2" xfId="1982"/>
    <cellStyle name="Comma 3 8 2 2 2" xfId="4010"/>
    <cellStyle name="Comma 3 8 2 2 3" xfId="6040"/>
    <cellStyle name="Comma 3 8 2 3" xfId="2997"/>
    <cellStyle name="Comma 3 8 2 4" xfId="5024"/>
    <cellStyle name="Comma 3 8 2 5" xfId="7673"/>
    <cellStyle name="Comma 3 8 2 6" xfId="965"/>
    <cellStyle name="Comma 3 8 2 7" xfId="278"/>
    <cellStyle name="Comma 3 8 3" xfId="1517"/>
    <cellStyle name="Comma 3 8 3 2" xfId="3545"/>
    <cellStyle name="Comma 3 8 3 3" xfId="5575"/>
    <cellStyle name="Comma 3 8 4" xfId="2532"/>
    <cellStyle name="Comma 3 8 5" xfId="4559"/>
    <cellStyle name="Comma 3 8 6" xfId="7209"/>
    <cellStyle name="Comma 3 8 7" xfId="488"/>
    <cellStyle name="Comma 3 8 8" xfId="184"/>
    <cellStyle name="Comma 3 9" xfId="154"/>
    <cellStyle name="Comma 3 9 2" xfId="288"/>
    <cellStyle name="Comma 30" xfId="451"/>
    <cellStyle name="Comma 30 2" xfId="685"/>
    <cellStyle name="Comma 30 2 2" xfId="1139"/>
    <cellStyle name="Comma 30 2 2 2" xfId="2156"/>
    <cellStyle name="Comma 30 2 2 2 2" xfId="4184"/>
    <cellStyle name="Comma 30 2 2 2 3" xfId="6214"/>
    <cellStyle name="Comma 30 2 2 3" xfId="3171"/>
    <cellStyle name="Comma 30 2 2 4" xfId="5198"/>
    <cellStyle name="Comma 30 2 2 5" xfId="7847"/>
    <cellStyle name="Comma 30 2 3" xfId="1710"/>
    <cellStyle name="Comma 30 2 3 2" xfId="3738"/>
    <cellStyle name="Comma 30 2 3 3" xfId="5768"/>
    <cellStyle name="Comma 30 2 4" xfId="2725"/>
    <cellStyle name="Comma 30 2 5" xfId="4752"/>
    <cellStyle name="Comma 30 2 6" xfId="6612"/>
    <cellStyle name="Comma 30 2 7" xfId="7402"/>
    <cellStyle name="Comma 30 3" xfId="917"/>
    <cellStyle name="Comma 30 3 2" xfId="1934"/>
    <cellStyle name="Comma 30 3 2 2" xfId="3962"/>
    <cellStyle name="Comma 30 3 2 3" xfId="5992"/>
    <cellStyle name="Comma 30 3 3" xfId="2949"/>
    <cellStyle name="Comma 30 3 4" xfId="4976"/>
    <cellStyle name="Comma 30 3 5" xfId="6613"/>
    <cellStyle name="Comma 30 3 6" xfId="7625"/>
    <cellStyle name="Comma 30 4" xfId="1360"/>
    <cellStyle name="Comma 30 4 2" xfId="2375"/>
    <cellStyle name="Comma 30 4 2 2" xfId="4403"/>
    <cellStyle name="Comma 30 4 2 3" xfId="6433"/>
    <cellStyle name="Comma 30 4 3" xfId="3390"/>
    <cellStyle name="Comma 30 4 4" xfId="5417"/>
    <cellStyle name="Comma 30 4 5" xfId="8066"/>
    <cellStyle name="Comma 30 5" xfId="1485"/>
    <cellStyle name="Comma 30 5 2" xfId="3513"/>
    <cellStyle name="Comma 30 5 3" xfId="5543"/>
    <cellStyle name="Comma 30 6" xfId="2500"/>
    <cellStyle name="Comma 30 7" xfId="4527"/>
    <cellStyle name="Comma 30 8" xfId="6611"/>
    <cellStyle name="Comma 30 9" xfId="7177"/>
    <cellStyle name="Comma 31" xfId="439"/>
    <cellStyle name="Comma 31 2" xfId="686"/>
    <cellStyle name="Comma 31 2 2" xfId="1140"/>
    <cellStyle name="Comma 31 2 2 2" xfId="2157"/>
    <cellStyle name="Comma 31 2 2 2 2" xfId="4185"/>
    <cellStyle name="Comma 31 2 2 2 3" xfId="6215"/>
    <cellStyle name="Comma 31 2 2 3" xfId="3172"/>
    <cellStyle name="Comma 31 2 2 4" xfId="5199"/>
    <cellStyle name="Comma 31 2 2 5" xfId="7848"/>
    <cellStyle name="Comma 31 2 3" xfId="1711"/>
    <cellStyle name="Comma 31 2 3 2" xfId="3739"/>
    <cellStyle name="Comma 31 2 3 3" xfId="5769"/>
    <cellStyle name="Comma 31 2 4" xfId="2726"/>
    <cellStyle name="Comma 31 2 5" xfId="4753"/>
    <cellStyle name="Comma 31 2 6" xfId="6615"/>
    <cellStyle name="Comma 31 2 7" xfId="7403"/>
    <cellStyle name="Comma 31 3" xfId="905"/>
    <cellStyle name="Comma 31 3 2" xfId="1922"/>
    <cellStyle name="Comma 31 3 2 2" xfId="3950"/>
    <cellStyle name="Comma 31 3 2 3" xfId="5980"/>
    <cellStyle name="Comma 31 3 3" xfId="2937"/>
    <cellStyle name="Comma 31 3 4" xfId="4964"/>
    <cellStyle name="Comma 31 3 5" xfId="6616"/>
    <cellStyle name="Comma 31 3 6" xfId="7613"/>
    <cellStyle name="Comma 31 4" xfId="1348"/>
    <cellStyle name="Comma 31 4 2" xfId="2363"/>
    <cellStyle name="Comma 31 4 2 2" xfId="4391"/>
    <cellStyle name="Comma 31 4 2 3" xfId="6421"/>
    <cellStyle name="Comma 31 4 3" xfId="3378"/>
    <cellStyle name="Comma 31 4 4" xfId="5405"/>
    <cellStyle name="Comma 31 4 5" xfId="8054"/>
    <cellStyle name="Comma 31 5" xfId="1473"/>
    <cellStyle name="Comma 31 5 2" xfId="3501"/>
    <cellStyle name="Comma 31 5 3" xfId="5531"/>
    <cellStyle name="Comma 31 6" xfId="2488"/>
    <cellStyle name="Comma 31 7" xfId="4515"/>
    <cellStyle name="Comma 31 8" xfId="6614"/>
    <cellStyle name="Comma 31 9" xfId="7165"/>
    <cellStyle name="Comma 32" xfId="449"/>
    <cellStyle name="Comma 32 2" xfId="687"/>
    <cellStyle name="Comma 32 2 2" xfId="1141"/>
    <cellStyle name="Comma 32 2 2 2" xfId="2158"/>
    <cellStyle name="Comma 32 2 2 2 2" xfId="4186"/>
    <cellStyle name="Comma 32 2 2 2 3" xfId="6216"/>
    <cellStyle name="Comma 32 2 2 3" xfId="3173"/>
    <cellStyle name="Comma 32 2 2 4" xfId="5200"/>
    <cellStyle name="Comma 32 2 2 5" xfId="7849"/>
    <cellStyle name="Comma 32 2 3" xfId="1712"/>
    <cellStyle name="Comma 32 2 3 2" xfId="3740"/>
    <cellStyle name="Comma 32 2 3 3" xfId="5770"/>
    <cellStyle name="Comma 32 2 4" xfId="2727"/>
    <cellStyle name="Comma 32 2 5" xfId="4754"/>
    <cellStyle name="Comma 32 2 6" xfId="6618"/>
    <cellStyle name="Comma 32 2 7" xfId="7404"/>
    <cellStyle name="Comma 32 3" xfId="915"/>
    <cellStyle name="Comma 32 3 2" xfId="1932"/>
    <cellStyle name="Comma 32 3 2 2" xfId="3960"/>
    <cellStyle name="Comma 32 3 2 3" xfId="5990"/>
    <cellStyle name="Comma 32 3 3" xfId="2947"/>
    <cellStyle name="Comma 32 3 4" xfId="4974"/>
    <cellStyle name="Comma 32 3 5" xfId="6619"/>
    <cellStyle name="Comma 32 3 6" xfId="7623"/>
    <cellStyle name="Comma 32 4" xfId="1358"/>
    <cellStyle name="Comma 32 4 2" xfId="2373"/>
    <cellStyle name="Comma 32 4 2 2" xfId="4401"/>
    <cellStyle name="Comma 32 4 2 3" xfId="6431"/>
    <cellStyle name="Comma 32 4 3" xfId="3388"/>
    <cellStyle name="Comma 32 4 4" xfId="5415"/>
    <cellStyle name="Comma 32 4 5" xfId="8064"/>
    <cellStyle name="Comma 32 5" xfId="1483"/>
    <cellStyle name="Comma 32 5 2" xfId="3511"/>
    <cellStyle name="Comma 32 5 3" xfId="5541"/>
    <cellStyle name="Comma 32 6" xfId="2498"/>
    <cellStyle name="Comma 32 7" xfId="4525"/>
    <cellStyle name="Comma 32 8" xfId="6617"/>
    <cellStyle name="Comma 32 9" xfId="7175"/>
    <cellStyle name="Comma 33" xfId="429"/>
    <cellStyle name="Comma 33 2" xfId="688"/>
    <cellStyle name="Comma 33 2 2" xfId="1142"/>
    <cellStyle name="Comma 33 2 2 2" xfId="2159"/>
    <cellStyle name="Comma 33 2 2 2 2" xfId="4187"/>
    <cellStyle name="Comma 33 2 2 2 3" xfId="6217"/>
    <cellStyle name="Comma 33 2 2 3" xfId="3174"/>
    <cellStyle name="Comma 33 2 2 4" xfId="5201"/>
    <cellStyle name="Comma 33 2 2 5" xfId="7850"/>
    <cellStyle name="Comma 33 2 3" xfId="1713"/>
    <cellStyle name="Comma 33 2 3 2" xfId="3741"/>
    <cellStyle name="Comma 33 2 3 3" xfId="5771"/>
    <cellStyle name="Comma 33 2 4" xfId="2728"/>
    <cellStyle name="Comma 33 2 5" xfId="4755"/>
    <cellStyle name="Comma 33 2 6" xfId="6621"/>
    <cellStyle name="Comma 33 2 7" xfId="7405"/>
    <cellStyle name="Comma 33 3" xfId="895"/>
    <cellStyle name="Comma 33 3 2" xfId="1912"/>
    <cellStyle name="Comma 33 3 2 2" xfId="3940"/>
    <cellStyle name="Comma 33 3 2 3" xfId="5970"/>
    <cellStyle name="Comma 33 3 3" xfId="2927"/>
    <cellStyle name="Comma 33 3 4" xfId="4954"/>
    <cellStyle name="Comma 33 3 5" xfId="6622"/>
    <cellStyle name="Comma 33 3 6" xfId="7603"/>
    <cellStyle name="Comma 33 4" xfId="1338"/>
    <cellStyle name="Comma 33 4 2" xfId="2353"/>
    <cellStyle name="Comma 33 4 2 2" xfId="4381"/>
    <cellStyle name="Comma 33 4 2 3" xfId="6411"/>
    <cellStyle name="Comma 33 4 3" xfId="3368"/>
    <cellStyle name="Comma 33 4 4" xfId="5395"/>
    <cellStyle name="Comma 33 4 5" xfId="8044"/>
    <cellStyle name="Comma 33 5" xfId="1463"/>
    <cellStyle name="Comma 33 5 2" xfId="3491"/>
    <cellStyle name="Comma 33 5 3" xfId="5521"/>
    <cellStyle name="Comma 33 6" xfId="2478"/>
    <cellStyle name="Comma 33 7" xfId="4505"/>
    <cellStyle name="Comma 33 8" xfId="6620"/>
    <cellStyle name="Comma 33 9" xfId="7155"/>
    <cellStyle name="Comma 34" xfId="427"/>
    <cellStyle name="Comma 34 2" xfId="689"/>
    <cellStyle name="Comma 34 2 2" xfId="1143"/>
    <cellStyle name="Comma 34 2 2 2" xfId="2160"/>
    <cellStyle name="Comma 34 2 2 2 2" xfId="4188"/>
    <cellStyle name="Comma 34 2 2 2 3" xfId="6218"/>
    <cellStyle name="Comma 34 2 2 3" xfId="3175"/>
    <cellStyle name="Comma 34 2 2 4" xfId="5202"/>
    <cellStyle name="Comma 34 2 2 5" xfId="7851"/>
    <cellStyle name="Comma 34 2 3" xfId="1714"/>
    <cellStyle name="Comma 34 2 3 2" xfId="3742"/>
    <cellStyle name="Comma 34 2 3 3" xfId="5772"/>
    <cellStyle name="Comma 34 2 4" xfId="2729"/>
    <cellStyle name="Comma 34 2 5" xfId="4756"/>
    <cellStyle name="Comma 34 2 6" xfId="6624"/>
    <cellStyle name="Comma 34 2 7" xfId="7406"/>
    <cellStyle name="Comma 34 3" xfId="893"/>
    <cellStyle name="Comma 34 3 2" xfId="1910"/>
    <cellStyle name="Comma 34 3 2 2" xfId="3938"/>
    <cellStyle name="Comma 34 3 2 3" xfId="5968"/>
    <cellStyle name="Comma 34 3 3" xfId="2925"/>
    <cellStyle name="Comma 34 3 4" xfId="4952"/>
    <cellStyle name="Comma 34 3 5" xfId="6625"/>
    <cellStyle name="Comma 34 3 6" xfId="7601"/>
    <cellStyle name="Comma 34 4" xfId="1336"/>
    <cellStyle name="Comma 34 4 2" xfId="2351"/>
    <cellStyle name="Comma 34 4 2 2" xfId="4379"/>
    <cellStyle name="Comma 34 4 2 3" xfId="6409"/>
    <cellStyle name="Comma 34 4 3" xfId="3366"/>
    <cellStyle name="Comma 34 4 4" xfId="5393"/>
    <cellStyle name="Comma 34 4 5" xfId="8042"/>
    <cellStyle name="Comma 34 5" xfId="1461"/>
    <cellStyle name="Comma 34 5 2" xfId="3489"/>
    <cellStyle name="Comma 34 5 3" xfId="5519"/>
    <cellStyle name="Comma 34 6" xfId="2476"/>
    <cellStyle name="Comma 34 7" xfId="4503"/>
    <cellStyle name="Comma 34 8" xfId="6623"/>
    <cellStyle name="Comma 34 9" xfId="7153"/>
    <cellStyle name="Comma 35" xfId="431"/>
    <cellStyle name="Comma 35 2" xfId="690"/>
    <cellStyle name="Comma 35 2 2" xfId="1144"/>
    <cellStyle name="Comma 35 2 2 2" xfId="2161"/>
    <cellStyle name="Comma 35 2 2 2 2" xfId="4189"/>
    <cellStyle name="Comma 35 2 2 2 3" xfId="6219"/>
    <cellStyle name="Comma 35 2 2 3" xfId="3176"/>
    <cellStyle name="Comma 35 2 2 4" xfId="5203"/>
    <cellStyle name="Comma 35 2 2 5" xfId="7852"/>
    <cellStyle name="Comma 35 2 3" xfId="1715"/>
    <cellStyle name="Comma 35 2 3 2" xfId="3743"/>
    <cellStyle name="Comma 35 2 3 3" xfId="5773"/>
    <cellStyle name="Comma 35 2 4" xfId="2730"/>
    <cellStyle name="Comma 35 2 5" xfId="4757"/>
    <cellStyle name="Comma 35 2 6" xfId="6627"/>
    <cellStyle name="Comma 35 2 7" xfId="7407"/>
    <cellStyle name="Comma 35 3" xfId="897"/>
    <cellStyle name="Comma 35 3 2" xfId="1914"/>
    <cellStyle name="Comma 35 3 2 2" xfId="3942"/>
    <cellStyle name="Comma 35 3 2 3" xfId="5972"/>
    <cellStyle name="Comma 35 3 3" xfId="2929"/>
    <cellStyle name="Comma 35 3 4" xfId="4956"/>
    <cellStyle name="Comma 35 3 5" xfId="6628"/>
    <cellStyle name="Comma 35 3 6" xfId="7605"/>
    <cellStyle name="Comma 35 4" xfId="1340"/>
    <cellStyle name="Comma 35 4 2" xfId="2355"/>
    <cellStyle name="Comma 35 4 2 2" xfId="4383"/>
    <cellStyle name="Comma 35 4 2 3" xfId="6413"/>
    <cellStyle name="Comma 35 4 3" xfId="3370"/>
    <cellStyle name="Comma 35 4 4" xfId="5397"/>
    <cellStyle name="Comma 35 4 5" xfId="8046"/>
    <cellStyle name="Comma 35 5" xfId="1465"/>
    <cellStyle name="Comma 35 5 2" xfId="3493"/>
    <cellStyle name="Comma 35 5 3" xfId="5523"/>
    <cellStyle name="Comma 35 6" xfId="2480"/>
    <cellStyle name="Comma 35 7" xfId="4507"/>
    <cellStyle name="Comma 35 8" xfId="6626"/>
    <cellStyle name="Comma 35 9" xfId="7157"/>
    <cellStyle name="Comma 36" xfId="438"/>
    <cellStyle name="Comma 36 2" xfId="691"/>
    <cellStyle name="Comma 36 2 2" xfId="1145"/>
    <cellStyle name="Comma 36 2 2 2" xfId="2162"/>
    <cellStyle name="Comma 36 2 2 2 2" xfId="4190"/>
    <cellStyle name="Comma 36 2 2 2 3" xfId="6220"/>
    <cellStyle name="Comma 36 2 2 3" xfId="3177"/>
    <cellStyle name="Comma 36 2 2 4" xfId="5204"/>
    <cellStyle name="Comma 36 2 2 5" xfId="7853"/>
    <cellStyle name="Comma 36 2 3" xfId="1716"/>
    <cellStyle name="Comma 36 2 3 2" xfId="3744"/>
    <cellStyle name="Comma 36 2 3 3" xfId="5774"/>
    <cellStyle name="Comma 36 2 4" xfId="2731"/>
    <cellStyle name="Comma 36 2 5" xfId="4758"/>
    <cellStyle name="Comma 36 2 6" xfId="6630"/>
    <cellStyle name="Comma 36 2 7" xfId="7408"/>
    <cellStyle name="Comma 36 3" xfId="904"/>
    <cellStyle name="Comma 36 3 2" xfId="1921"/>
    <cellStyle name="Comma 36 3 2 2" xfId="3949"/>
    <cellStyle name="Comma 36 3 2 3" xfId="5979"/>
    <cellStyle name="Comma 36 3 3" xfId="2936"/>
    <cellStyle name="Comma 36 3 4" xfId="4963"/>
    <cellStyle name="Comma 36 3 5" xfId="6631"/>
    <cellStyle name="Comma 36 3 6" xfId="7612"/>
    <cellStyle name="Comma 36 4" xfId="1347"/>
    <cellStyle name="Comma 36 4 2" xfId="2362"/>
    <cellStyle name="Comma 36 4 2 2" xfId="4390"/>
    <cellStyle name="Comma 36 4 2 3" xfId="6420"/>
    <cellStyle name="Comma 36 4 3" xfId="3377"/>
    <cellStyle name="Comma 36 4 4" xfId="5404"/>
    <cellStyle name="Comma 36 4 5" xfId="8053"/>
    <cellStyle name="Comma 36 5" xfId="1472"/>
    <cellStyle name="Comma 36 5 2" xfId="3500"/>
    <cellStyle name="Comma 36 5 3" xfId="5530"/>
    <cellStyle name="Comma 36 6" xfId="2487"/>
    <cellStyle name="Comma 36 7" xfId="4514"/>
    <cellStyle name="Comma 36 8" xfId="6629"/>
    <cellStyle name="Comma 36 9" xfId="7164"/>
    <cellStyle name="Comma 37" xfId="432"/>
    <cellStyle name="Comma 37 2" xfId="692"/>
    <cellStyle name="Comma 37 2 2" xfId="1146"/>
    <cellStyle name="Comma 37 2 2 2" xfId="2163"/>
    <cellStyle name="Comma 37 2 2 2 2" xfId="4191"/>
    <cellStyle name="Comma 37 2 2 2 3" xfId="6221"/>
    <cellStyle name="Comma 37 2 2 3" xfId="3178"/>
    <cellStyle name="Comma 37 2 2 4" xfId="5205"/>
    <cellStyle name="Comma 37 2 2 5" xfId="7854"/>
    <cellStyle name="Comma 37 2 3" xfId="1717"/>
    <cellStyle name="Comma 37 2 3 2" xfId="3745"/>
    <cellStyle name="Comma 37 2 3 3" xfId="5775"/>
    <cellStyle name="Comma 37 2 4" xfId="2732"/>
    <cellStyle name="Comma 37 2 5" xfId="4759"/>
    <cellStyle name="Comma 37 2 6" xfId="6633"/>
    <cellStyle name="Comma 37 2 7" xfId="7409"/>
    <cellStyle name="Comma 37 3" xfId="898"/>
    <cellStyle name="Comma 37 3 2" xfId="1915"/>
    <cellStyle name="Comma 37 3 2 2" xfId="3943"/>
    <cellStyle name="Comma 37 3 2 3" xfId="5973"/>
    <cellStyle name="Comma 37 3 3" xfId="2930"/>
    <cellStyle name="Comma 37 3 4" xfId="4957"/>
    <cellStyle name="Comma 37 3 5" xfId="6634"/>
    <cellStyle name="Comma 37 3 6" xfId="7606"/>
    <cellStyle name="Comma 37 4" xfId="1341"/>
    <cellStyle name="Comma 37 4 2" xfId="2356"/>
    <cellStyle name="Comma 37 4 2 2" xfId="4384"/>
    <cellStyle name="Comma 37 4 2 3" xfId="6414"/>
    <cellStyle name="Comma 37 4 3" xfId="3371"/>
    <cellStyle name="Comma 37 4 4" xfId="5398"/>
    <cellStyle name="Comma 37 4 5" xfId="8047"/>
    <cellStyle name="Comma 37 5" xfId="1466"/>
    <cellStyle name="Comma 37 5 2" xfId="3494"/>
    <cellStyle name="Comma 37 5 3" xfId="5524"/>
    <cellStyle name="Comma 37 6" xfId="2481"/>
    <cellStyle name="Comma 37 7" xfId="4508"/>
    <cellStyle name="Comma 37 8" xfId="6632"/>
    <cellStyle name="Comma 37 9" xfId="7158"/>
    <cellStyle name="Comma 38" xfId="454"/>
    <cellStyle name="Comma 38 2" xfId="693"/>
    <cellStyle name="Comma 38 2 2" xfId="1147"/>
    <cellStyle name="Comma 38 2 2 2" xfId="2164"/>
    <cellStyle name="Comma 38 2 2 2 2" xfId="4192"/>
    <cellStyle name="Comma 38 2 2 2 3" xfId="6222"/>
    <cellStyle name="Comma 38 2 2 3" xfId="3179"/>
    <cellStyle name="Comma 38 2 2 4" xfId="5206"/>
    <cellStyle name="Comma 38 2 2 5" xfId="7855"/>
    <cellStyle name="Comma 38 2 3" xfId="1718"/>
    <cellStyle name="Comma 38 2 3 2" xfId="3746"/>
    <cellStyle name="Comma 38 2 3 3" xfId="5776"/>
    <cellStyle name="Comma 38 2 4" xfId="2733"/>
    <cellStyle name="Comma 38 2 5" xfId="4760"/>
    <cellStyle name="Comma 38 2 6" xfId="6636"/>
    <cellStyle name="Comma 38 2 7" xfId="7410"/>
    <cellStyle name="Comma 38 3" xfId="920"/>
    <cellStyle name="Comma 38 3 2" xfId="1937"/>
    <cellStyle name="Comma 38 3 2 2" xfId="3965"/>
    <cellStyle name="Comma 38 3 2 3" xfId="5995"/>
    <cellStyle name="Comma 38 3 3" xfId="2952"/>
    <cellStyle name="Comma 38 3 4" xfId="4979"/>
    <cellStyle name="Comma 38 3 5" xfId="7628"/>
    <cellStyle name="Comma 38 4" xfId="1363"/>
    <cellStyle name="Comma 38 4 2" xfId="2378"/>
    <cellStyle name="Comma 38 4 2 2" xfId="4406"/>
    <cellStyle name="Comma 38 4 2 3" xfId="6436"/>
    <cellStyle name="Comma 38 4 3" xfId="3393"/>
    <cellStyle name="Comma 38 4 4" xfId="5420"/>
    <cellStyle name="Comma 38 4 5" xfId="8069"/>
    <cellStyle name="Comma 38 5" xfId="1488"/>
    <cellStyle name="Comma 38 5 2" xfId="3516"/>
    <cellStyle name="Comma 38 5 3" xfId="5546"/>
    <cellStyle name="Comma 38 6" xfId="2503"/>
    <cellStyle name="Comma 38 7" xfId="4530"/>
    <cellStyle name="Comma 38 8" xfId="6635"/>
    <cellStyle name="Comma 38 9" xfId="7180"/>
    <cellStyle name="Comma 39" xfId="443"/>
    <cellStyle name="Comma 39 2" xfId="694"/>
    <cellStyle name="Comma 39 2 2" xfId="1148"/>
    <cellStyle name="Comma 39 2 2 2" xfId="2165"/>
    <cellStyle name="Comma 39 2 2 2 2" xfId="4193"/>
    <cellStyle name="Comma 39 2 2 2 3" xfId="6223"/>
    <cellStyle name="Comma 39 2 2 3" xfId="3180"/>
    <cellStyle name="Comma 39 2 2 4" xfId="5207"/>
    <cellStyle name="Comma 39 2 2 5" xfId="7856"/>
    <cellStyle name="Comma 39 2 3" xfId="1719"/>
    <cellStyle name="Comma 39 2 3 2" xfId="3747"/>
    <cellStyle name="Comma 39 2 3 3" xfId="5777"/>
    <cellStyle name="Comma 39 2 4" xfId="2734"/>
    <cellStyle name="Comma 39 2 5" xfId="4761"/>
    <cellStyle name="Comma 39 2 6" xfId="6638"/>
    <cellStyle name="Comma 39 2 7" xfId="7411"/>
    <cellStyle name="Comma 39 3" xfId="909"/>
    <cellStyle name="Comma 39 3 2" xfId="1926"/>
    <cellStyle name="Comma 39 3 2 2" xfId="3954"/>
    <cellStyle name="Comma 39 3 2 3" xfId="5984"/>
    <cellStyle name="Comma 39 3 3" xfId="2941"/>
    <cellStyle name="Comma 39 3 4" xfId="4968"/>
    <cellStyle name="Comma 39 3 5" xfId="7617"/>
    <cellStyle name="Comma 39 4" xfId="1352"/>
    <cellStyle name="Comma 39 4 2" xfId="2367"/>
    <cellStyle name="Comma 39 4 2 2" xfId="4395"/>
    <cellStyle name="Comma 39 4 2 3" xfId="6425"/>
    <cellStyle name="Comma 39 4 3" xfId="3382"/>
    <cellStyle name="Comma 39 4 4" xfId="5409"/>
    <cellStyle name="Comma 39 4 5" xfId="8058"/>
    <cellStyle name="Comma 39 5" xfId="1477"/>
    <cellStyle name="Comma 39 5 2" xfId="3505"/>
    <cellStyle name="Comma 39 5 3" xfId="5535"/>
    <cellStyle name="Comma 39 6" xfId="2492"/>
    <cellStyle name="Comma 39 7" xfId="4519"/>
    <cellStyle name="Comma 39 8" xfId="6637"/>
    <cellStyle name="Comma 39 9" xfId="7169"/>
    <cellStyle name="Comma 4" xfId="15"/>
    <cellStyle name="Comma 4 10" xfId="8121"/>
    <cellStyle name="Comma 4 11" xfId="176"/>
    <cellStyle name="Comma 4 2" xfId="30"/>
    <cellStyle name="Comma 4 2 10" xfId="389"/>
    <cellStyle name="Comma 4 2 11" xfId="8125"/>
    <cellStyle name="Comma 4 2 12" xfId="180"/>
    <cellStyle name="Comma 4 2 2" xfId="58"/>
    <cellStyle name="Comma 4 2 2 10" xfId="8135"/>
    <cellStyle name="Comma 4 2 2 11" xfId="198"/>
    <cellStyle name="Comma 4 2 2 2" xfId="108"/>
    <cellStyle name="Comma 4 2 2 2 2" xfId="997"/>
    <cellStyle name="Comma 4 2 2 2 2 2" xfId="2014"/>
    <cellStyle name="Comma 4 2 2 2 2 2 2" xfId="4042"/>
    <cellStyle name="Comma 4 2 2 2 2 2 3" xfId="6072"/>
    <cellStyle name="Comma 4 2 2 2 2 3" xfId="3029"/>
    <cellStyle name="Comma 4 2 2 2 2 4" xfId="5056"/>
    <cellStyle name="Comma 4 2 2 2 2 5" xfId="7705"/>
    <cellStyle name="Comma 4 2 2 2 3" xfId="1568"/>
    <cellStyle name="Comma 4 2 2 2 3 2" xfId="3596"/>
    <cellStyle name="Comma 4 2 2 2 3 3" xfId="5626"/>
    <cellStyle name="Comma 4 2 2 2 4" xfId="2583"/>
    <cellStyle name="Comma 4 2 2 2 5" xfId="4610"/>
    <cellStyle name="Comma 4 2 2 2 6" xfId="7260"/>
    <cellStyle name="Comma 4 2 2 2 7" xfId="543"/>
    <cellStyle name="Comma 4 2 2 2 8" xfId="245"/>
    <cellStyle name="Comma 4 2 2 3" xfId="960"/>
    <cellStyle name="Comma 4 2 2 3 2" xfId="1977"/>
    <cellStyle name="Comma 4 2 2 3 2 2" xfId="4005"/>
    <cellStyle name="Comma 4 2 2 3 2 3" xfId="6035"/>
    <cellStyle name="Comma 4 2 2 3 3" xfId="2992"/>
    <cellStyle name="Comma 4 2 2 3 4" xfId="5019"/>
    <cellStyle name="Comma 4 2 2 3 5" xfId="7668"/>
    <cellStyle name="Comma 4 2 2 4" xfId="1531"/>
    <cellStyle name="Comma 4 2 2 4 2" xfId="3559"/>
    <cellStyle name="Comma 4 2 2 4 3" xfId="5589"/>
    <cellStyle name="Comma 4 2 2 5" xfId="2546"/>
    <cellStyle name="Comma 4 2 2 6" xfId="4573"/>
    <cellStyle name="Comma 4 2 2 7" xfId="6640"/>
    <cellStyle name="Comma 4 2 2 8" xfId="7223"/>
    <cellStyle name="Comma 4 2 2 9" xfId="506"/>
    <cellStyle name="Comma 4 2 3" xfId="66"/>
    <cellStyle name="Comma 4 2 3 10" xfId="206"/>
    <cellStyle name="Comma 4 2 3 2" xfId="116"/>
    <cellStyle name="Comma 4 2 3 2 2" xfId="1005"/>
    <cellStyle name="Comma 4 2 3 2 2 2" xfId="2022"/>
    <cellStyle name="Comma 4 2 3 2 2 2 2" xfId="4050"/>
    <cellStyle name="Comma 4 2 3 2 2 2 3" xfId="6080"/>
    <cellStyle name="Comma 4 2 3 2 2 3" xfId="3037"/>
    <cellStyle name="Comma 4 2 3 2 2 4" xfId="5064"/>
    <cellStyle name="Comma 4 2 3 2 2 5" xfId="7713"/>
    <cellStyle name="Comma 4 2 3 2 3" xfId="1576"/>
    <cellStyle name="Comma 4 2 3 2 3 2" xfId="3604"/>
    <cellStyle name="Comma 4 2 3 2 3 3" xfId="5634"/>
    <cellStyle name="Comma 4 2 3 2 4" xfId="2591"/>
    <cellStyle name="Comma 4 2 3 2 5" xfId="4618"/>
    <cellStyle name="Comma 4 2 3 2 6" xfId="7268"/>
    <cellStyle name="Comma 4 2 3 2 7" xfId="551"/>
    <cellStyle name="Comma 4 2 3 2 8" xfId="253"/>
    <cellStyle name="Comma 4 2 3 3" xfId="956"/>
    <cellStyle name="Comma 4 2 3 3 2" xfId="1973"/>
    <cellStyle name="Comma 4 2 3 3 2 2" xfId="4001"/>
    <cellStyle name="Comma 4 2 3 3 2 3" xfId="6031"/>
    <cellStyle name="Comma 4 2 3 3 3" xfId="2988"/>
    <cellStyle name="Comma 4 2 3 3 4" xfId="5015"/>
    <cellStyle name="Comma 4 2 3 3 5" xfId="7664"/>
    <cellStyle name="Comma 4 2 3 4" xfId="1539"/>
    <cellStyle name="Comma 4 2 3 4 2" xfId="3567"/>
    <cellStyle name="Comma 4 2 3 4 3" xfId="5597"/>
    <cellStyle name="Comma 4 2 3 5" xfId="2554"/>
    <cellStyle name="Comma 4 2 3 6" xfId="4581"/>
    <cellStyle name="Comma 4 2 3 7" xfId="7231"/>
    <cellStyle name="Comma 4 2 3 8" xfId="514"/>
    <cellStyle name="Comma 4 2 3 9" xfId="8143"/>
    <cellStyle name="Comma 4 2 4" xfId="79"/>
    <cellStyle name="Comma 4 2 4 10" xfId="217"/>
    <cellStyle name="Comma 4 2 4 2" xfId="127"/>
    <cellStyle name="Comma 4 2 4 2 2" xfId="1016"/>
    <cellStyle name="Comma 4 2 4 2 2 2" xfId="2033"/>
    <cellStyle name="Comma 4 2 4 2 2 2 2" xfId="4061"/>
    <cellStyle name="Comma 4 2 4 2 2 2 3" xfId="6091"/>
    <cellStyle name="Comma 4 2 4 2 2 3" xfId="3048"/>
    <cellStyle name="Comma 4 2 4 2 2 4" xfId="5075"/>
    <cellStyle name="Comma 4 2 4 2 2 5" xfId="7724"/>
    <cellStyle name="Comma 4 2 4 2 3" xfId="1587"/>
    <cellStyle name="Comma 4 2 4 2 3 2" xfId="3615"/>
    <cellStyle name="Comma 4 2 4 2 3 3" xfId="5645"/>
    <cellStyle name="Comma 4 2 4 2 4" xfId="2602"/>
    <cellStyle name="Comma 4 2 4 2 5" xfId="4629"/>
    <cellStyle name="Comma 4 2 4 2 6" xfId="7279"/>
    <cellStyle name="Comma 4 2 4 2 7" xfId="562"/>
    <cellStyle name="Comma 4 2 4 2 8" xfId="264"/>
    <cellStyle name="Comma 4 2 4 3" xfId="829"/>
    <cellStyle name="Comma 4 2 4 3 2" xfId="1846"/>
    <cellStyle name="Comma 4 2 4 3 2 2" xfId="3874"/>
    <cellStyle name="Comma 4 2 4 3 2 3" xfId="5904"/>
    <cellStyle name="Comma 4 2 4 3 3" xfId="2861"/>
    <cellStyle name="Comma 4 2 4 3 4" xfId="4888"/>
    <cellStyle name="Comma 4 2 4 3 5" xfId="7537"/>
    <cellStyle name="Comma 4 2 4 4" xfId="1550"/>
    <cellStyle name="Comma 4 2 4 4 2" xfId="3578"/>
    <cellStyle name="Comma 4 2 4 4 3" xfId="5608"/>
    <cellStyle name="Comma 4 2 4 5" xfId="2565"/>
    <cellStyle name="Comma 4 2 4 6" xfId="4592"/>
    <cellStyle name="Comma 4 2 4 7" xfId="7242"/>
    <cellStyle name="Comma 4 2 4 8" xfId="525"/>
    <cellStyle name="Comma 4 2 4 9" xfId="8154"/>
    <cellStyle name="Comma 4 2 5" xfId="90"/>
    <cellStyle name="Comma 4 2 5 2" xfId="137"/>
    <cellStyle name="Comma 4 2 5 2 2" xfId="2005"/>
    <cellStyle name="Comma 4 2 5 2 2 2" xfId="4033"/>
    <cellStyle name="Comma 4 2 5 2 2 3" xfId="6063"/>
    <cellStyle name="Comma 4 2 5 2 3" xfId="3020"/>
    <cellStyle name="Comma 4 2 5 2 4" xfId="5047"/>
    <cellStyle name="Comma 4 2 5 2 5" xfId="7696"/>
    <cellStyle name="Comma 4 2 5 2 6" xfId="988"/>
    <cellStyle name="Comma 4 2 5 2 7" xfId="274"/>
    <cellStyle name="Comma 4 2 5 3" xfId="1559"/>
    <cellStyle name="Comma 4 2 5 3 2" xfId="3587"/>
    <cellStyle name="Comma 4 2 5 3 3" xfId="5617"/>
    <cellStyle name="Comma 4 2 5 4" xfId="2574"/>
    <cellStyle name="Comma 4 2 5 5" xfId="4601"/>
    <cellStyle name="Comma 4 2 5 6" xfId="7251"/>
    <cellStyle name="Comma 4 2 5 7" xfId="534"/>
    <cellStyle name="Comma 4 2 5 8" xfId="8164"/>
    <cellStyle name="Comma 4 2 5 9" xfId="227"/>
    <cellStyle name="Comma 4 2 6" xfId="49"/>
    <cellStyle name="Comma 4 2 6 2" xfId="146"/>
    <cellStyle name="Comma 4 2 6 2 2" xfId="1987"/>
    <cellStyle name="Comma 4 2 6 2 2 2" xfId="4015"/>
    <cellStyle name="Comma 4 2 6 2 2 3" xfId="6045"/>
    <cellStyle name="Comma 4 2 6 2 3" xfId="3002"/>
    <cellStyle name="Comma 4 2 6 2 4" xfId="5029"/>
    <cellStyle name="Comma 4 2 6 2 5" xfId="7678"/>
    <cellStyle name="Comma 4 2 6 2 6" xfId="970"/>
    <cellStyle name="Comma 4 2 6 2 7" xfId="283"/>
    <cellStyle name="Comma 4 2 6 3" xfId="1522"/>
    <cellStyle name="Comma 4 2 6 3 2" xfId="3550"/>
    <cellStyle name="Comma 4 2 6 3 3" xfId="5580"/>
    <cellStyle name="Comma 4 2 6 4" xfId="2537"/>
    <cellStyle name="Comma 4 2 6 5" xfId="4564"/>
    <cellStyle name="Comma 4 2 6 6" xfId="7214"/>
    <cellStyle name="Comma 4 2 6 7" xfId="496"/>
    <cellStyle name="Comma 4 2 6 8" xfId="189"/>
    <cellStyle name="Comma 4 2 7" xfId="99"/>
    <cellStyle name="Comma 4 2 7 2" xfId="1263"/>
    <cellStyle name="Comma 4 2 7 2 2" xfId="2280"/>
    <cellStyle name="Comma 4 2 7 2 2 2" xfId="4308"/>
    <cellStyle name="Comma 4 2 7 2 2 3" xfId="6338"/>
    <cellStyle name="Comma 4 2 7 2 3" xfId="3295"/>
    <cellStyle name="Comma 4 2 7 2 4" xfId="5322"/>
    <cellStyle name="Comma 4 2 7 2 5" xfId="7971"/>
    <cellStyle name="Comma 4 2 7 3" xfId="1834"/>
    <cellStyle name="Comma 4 2 7 3 2" xfId="3862"/>
    <cellStyle name="Comma 4 2 7 3 3" xfId="5892"/>
    <cellStyle name="Comma 4 2 7 4" xfId="2849"/>
    <cellStyle name="Comma 4 2 7 5" xfId="4876"/>
    <cellStyle name="Comma 4 2 7 6" xfId="7526"/>
    <cellStyle name="Comma 4 2 7 7" xfId="817"/>
    <cellStyle name="Comma 4 2 7 8" xfId="236"/>
    <cellStyle name="Comma 4 2 8" xfId="848"/>
    <cellStyle name="Comma 4 2 8 2" xfId="1865"/>
    <cellStyle name="Comma 4 2 8 2 2" xfId="3893"/>
    <cellStyle name="Comma 4 2 8 2 3" xfId="5923"/>
    <cellStyle name="Comma 4 2 8 3" xfId="2880"/>
    <cellStyle name="Comma 4 2 8 4" xfId="4907"/>
    <cellStyle name="Comma 4 2 8 5" xfId="7556"/>
    <cellStyle name="Comma 4 2 9" xfId="6639"/>
    <cellStyle name="Comma 4 3" xfId="54"/>
    <cellStyle name="Comma 4 3 10" xfId="6641"/>
    <cellStyle name="Comma 4 3 11" xfId="7113"/>
    <cellStyle name="Comma 4 3 12" xfId="379"/>
    <cellStyle name="Comma 4 3 13" xfId="8131"/>
    <cellStyle name="Comma 4 3 14" xfId="194"/>
    <cellStyle name="Comma 4 3 2" xfId="104"/>
    <cellStyle name="Comma 4 3 2 2" xfId="993"/>
    <cellStyle name="Comma 4 3 2 2 2" xfId="2010"/>
    <cellStyle name="Comma 4 3 2 2 2 2" xfId="4038"/>
    <cellStyle name="Comma 4 3 2 2 2 3" xfId="6068"/>
    <cellStyle name="Comma 4 3 2 2 3" xfId="3025"/>
    <cellStyle name="Comma 4 3 2 2 4" xfId="5052"/>
    <cellStyle name="Comma 4 3 2 2 5" xfId="7701"/>
    <cellStyle name="Comma 4 3 2 3" xfId="1564"/>
    <cellStyle name="Comma 4 3 2 3 2" xfId="3592"/>
    <cellStyle name="Comma 4 3 2 3 3" xfId="5622"/>
    <cellStyle name="Comma 4 3 2 4" xfId="2579"/>
    <cellStyle name="Comma 4 3 2 5" xfId="4606"/>
    <cellStyle name="Comma 4 3 2 6" xfId="6642"/>
    <cellStyle name="Comma 4 3 2 7" xfId="7256"/>
    <cellStyle name="Comma 4 3 2 8" xfId="539"/>
    <cellStyle name="Comma 4 3 2 9" xfId="241"/>
    <cellStyle name="Comma 4 3 3" xfId="502"/>
    <cellStyle name="Comma 4 3 3 2" xfId="976"/>
    <cellStyle name="Comma 4 3 3 2 2" xfId="1993"/>
    <cellStyle name="Comma 4 3 3 2 2 2" xfId="4021"/>
    <cellStyle name="Comma 4 3 3 2 2 3" xfId="6051"/>
    <cellStyle name="Comma 4 3 3 2 3" xfId="3008"/>
    <cellStyle name="Comma 4 3 3 2 4" xfId="5035"/>
    <cellStyle name="Comma 4 3 3 2 5" xfId="7684"/>
    <cellStyle name="Comma 4 3 3 3" xfId="1527"/>
    <cellStyle name="Comma 4 3 3 3 2" xfId="3555"/>
    <cellStyle name="Comma 4 3 3 3 3" xfId="5585"/>
    <cellStyle name="Comma 4 3 3 4" xfId="2542"/>
    <cellStyle name="Comma 4 3 3 5" xfId="4569"/>
    <cellStyle name="Comma 4 3 3 6" xfId="7219"/>
    <cellStyle name="Comma 4 3 4" xfId="695"/>
    <cellStyle name="Comma 4 3 4 2" xfId="1149"/>
    <cellStyle name="Comma 4 3 4 2 2" xfId="2166"/>
    <cellStyle name="Comma 4 3 4 2 2 2" xfId="4194"/>
    <cellStyle name="Comma 4 3 4 2 2 3" xfId="6224"/>
    <cellStyle name="Comma 4 3 4 2 3" xfId="3181"/>
    <cellStyle name="Comma 4 3 4 2 4" xfId="5208"/>
    <cellStyle name="Comma 4 3 4 2 5" xfId="7857"/>
    <cellStyle name="Comma 4 3 4 3" xfId="1720"/>
    <cellStyle name="Comma 4 3 4 3 2" xfId="3748"/>
    <cellStyle name="Comma 4 3 4 3 3" xfId="5778"/>
    <cellStyle name="Comma 4 3 4 4" xfId="2735"/>
    <cellStyle name="Comma 4 3 4 5" xfId="4762"/>
    <cellStyle name="Comma 4 3 4 6" xfId="7412"/>
    <cellStyle name="Comma 4 3 5" xfId="851"/>
    <cellStyle name="Comma 4 3 5 2" xfId="1868"/>
    <cellStyle name="Comma 4 3 5 2 2" xfId="3896"/>
    <cellStyle name="Comma 4 3 5 2 3" xfId="5926"/>
    <cellStyle name="Comma 4 3 5 3" xfId="2883"/>
    <cellStyle name="Comma 4 3 5 4" xfId="4910"/>
    <cellStyle name="Comma 4 3 5 5" xfId="7559"/>
    <cellStyle name="Comma 4 3 6" xfId="1296"/>
    <cellStyle name="Comma 4 3 6 2" xfId="2311"/>
    <cellStyle name="Comma 4 3 6 2 2" xfId="4339"/>
    <cellStyle name="Comma 4 3 6 2 3" xfId="6369"/>
    <cellStyle name="Comma 4 3 6 3" xfId="3326"/>
    <cellStyle name="Comma 4 3 6 4" xfId="5353"/>
    <cellStyle name="Comma 4 3 6 5" xfId="8002"/>
    <cellStyle name="Comma 4 3 7" xfId="1421"/>
    <cellStyle name="Comma 4 3 7 2" xfId="3449"/>
    <cellStyle name="Comma 4 3 7 3" xfId="5479"/>
    <cellStyle name="Comma 4 3 8" xfId="2436"/>
    <cellStyle name="Comma 4 3 9" xfId="4463"/>
    <cellStyle name="Comma 4 4" xfId="62"/>
    <cellStyle name="Comma 4 4 10" xfId="202"/>
    <cellStyle name="Comma 4 4 2" xfId="112"/>
    <cellStyle name="Comma 4 4 2 2" xfId="1001"/>
    <cellStyle name="Comma 4 4 2 2 2" xfId="2018"/>
    <cellStyle name="Comma 4 4 2 2 2 2" xfId="4046"/>
    <cellStyle name="Comma 4 4 2 2 2 3" xfId="6076"/>
    <cellStyle name="Comma 4 4 2 2 3" xfId="3033"/>
    <cellStyle name="Comma 4 4 2 2 4" xfId="5060"/>
    <cellStyle name="Comma 4 4 2 2 5" xfId="7709"/>
    <cellStyle name="Comma 4 4 2 3" xfId="1572"/>
    <cellStyle name="Comma 4 4 2 3 2" xfId="3600"/>
    <cellStyle name="Comma 4 4 2 3 3" xfId="5630"/>
    <cellStyle name="Comma 4 4 2 4" xfId="2587"/>
    <cellStyle name="Comma 4 4 2 5" xfId="4614"/>
    <cellStyle name="Comma 4 4 2 6" xfId="7264"/>
    <cellStyle name="Comma 4 4 2 7" xfId="547"/>
    <cellStyle name="Comma 4 4 2 8" xfId="249"/>
    <cellStyle name="Comma 4 4 3" xfId="844"/>
    <cellStyle name="Comma 4 4 3 2" xfId="1861"/>
    <cellStyle name="Comma 4 4 3 2 2" xfId="3889"/>
    <cellStyle name="Comma 4 4 3 2 3" xfId="5919"/>
    <cellStyle name="Comma 4 4 3 3" xfId="2876"/>
    <cellStyle name="Comma 4 4 3 4" xfId="4903"/>
    <cellStyle name="Comma 4 4 3 5" xfId="7552"/>
    <cellStyle name="Comma 4 4 4" xfId="1535"/>
    <cellStyle name="Comma 4 4 4 2" xfId="3563"/>
    <cellStyle name="Comma 4 4 4 3" xfId="5593"/>
    <cellStyle name="Comma 4 4 5" xfId="2550"/>
    <cellStyle name="Comma 4 4 6" xfId="4577"/>
    <cellStyle name="Comma 4 4 7" xfId="7227"/>
    <cellStyle name="Comma 4 4 8" xfId="510"/>
    <cellStyle name="Comma 4 4 9" xfId="8139"/>
    <cellStyle name="Comma 4 5" xfId="75"/>
    <cellStyle name="Comma 4 5 10" xfId="213"/>
    <cellStyle name="Comma 4 5 2" xfId="123"/>
    <cellStyle name="Comma 4 5 2 2" xfId="1012"/>
    <cellStyle name="Comma 4 5 2 2 2" xfId="2029"/>
    <cellStyle name="Comma 4 5 2 2 2 2" xfId="4057"/>
    <cellStyle name="Comma 4 5 2 2 2 3" xfId="6087"/>
    <cellStyle name="Comma 4 5 2 2 3" xfId="3044"/>
    <cellStyle name="Comma 4 5 2 2 4" xfId="5071"/>
    <cellStyle name="Comma 4 5 2 2 5" xfId="7720"/>
    <cellStyle name="Comma 4 5 2 3" xfId="1583"/>
    <cellStyle name="Comma 4 5 2 3 2" xfId="3611"/>
    <cellStyle name="Comma 4 5 2 3 3" xfId="5641"/>
    <cellStyle name="Comma 4 5 2 4" xfId="2598"/>
    <cellStyle name="Comma 4 5 2 5" xfId="4625"/>
    <cellStyle name="Comma 4 5 2 6" xfId="7275"/>
    <cellStyle name="Comma 4 5 2 7" xfId="558"/>
    <cellStyle name="Comma 4 5 2 8" xfId="260"/>
    <cellStyle name="Comma 4 5 3" xfId="955"/>
    <cellStyle name="Comma 4 5 3 2" xfId="1972"/>
    <cellStyle name="Comma 4 5 3 2 2" xfId="4000"/>
    <cellStyle name="Comma 4 5 3 2 3" xfId="6030"/>
    <cellStyle name="Comma 4 5 3 3" xfId="2987"/>
    <cellStyle name="Comma 4 5 3 4" xfId="5014"/>
    <cellStyle name="Comma 4 5 3 5" xfId="7663"/>
    <cellStyle name="Comma 4 5 4" xfId="1546"/>
    <cellStyle name="Comma 4 5 4 2" xfId="3574"/>
    <cellStyle name="Comma 4 5 4 3" xfId="5604"/>
    <cellStyle name="Comma 4 5 5" xfId="2561"/>
    <cellStyle name="Comma 4 5 6" xfId="4588"/>
    <cellStyle name="Comma 4 5 7" xfId="7238"/>
    <cellStyle name="Comma 4 5 8" xfId="521"/>
    <cellStyle name="Comma 4 5 9" xfId="8150"/>
    <cellStyle name="Comma 4 6" xfId="86"/>
    <cellStyle name="Comma 4 6 2" xfId="133"/>
    <cellStyle name="Comma 4 6 2 2" xfId="2001"/>
    <cellStyle name="Comma 4 6 2 2 2" xfId="4029"/>
    <cellStyle name="Comma 4 6 2 2 3" xfId="6059"/>
    <cellStyle name="Comma 4 6 2 3" xfId="3016"/>
    <cellStyle name="Comma 4 6 2 4" xfId="5043"/>
    <cellStyle name="Comma 4 6 2 5" xfId="7692"/>
    <cellStyle name="Comma 4 6 2 6" xfId="984"/>
    <cellStyle name="Comma 4 6 2 7" xfId="270"/>
    <cellStyle name="Comma 4 6 3" xfId="1555"/>
    <cellStyle name="Comma 4 6 3 2" xfId="3583"/>
    <cellStyle name="Comma 4 6 3 3" xfId="5613"/>
    <cellStyle name="Comma 4 6 4" xfId="2570"/>
    <cellStyle name="Comma 4 6 5" xfId="4597"/>
    <cellStyle name="Comma 4 6 6" xfId="7247"/>
    <cellStyle name="Comma 4 6 7" xfId="530"/>
    <cellStyle name="Comma 4 6 8" xfId="8160"/>
    <cellStyle name="Comma 4 6 9" xfId="223"/>
    <cellStyle name="Comma 4 7" xfId="45"/>
    <cellStyle name="Comma 4 7 2" xfId="142"/>
    <cellStyle name="Comma 4 7 2 2" xfId="1983"/>
    <cellStyle name="Comma 4 7 2 2 2" xfId="4011"/>
    <cellStyle name="Comma 4 7 2 2 3" xfId="6041"/>
    <cellStyle name="Comma 4 7 2 3" xfId="2998"/>
    <cellStyle name="Comma 4 7 2 4" xfId="5025"/>
    <cellStyle name="Comma 4 7 2 5" xfId="7674"/>
    <cellStyle name="Comma 4 7 2 6" xfId="966"/>
    <cellStyle name="Comma 4 7 2 7" xfId="279"/>
    <cellStyle name="Comma 4 7 3" xfId="1518"/>
    <cellStyle name="Comma 4 7 3 2" xfId="3546"/>
    <cellStyle name="Comma 4 7 3 3" xfId="5576"/>
    <cellStyle name="Comma 4 7 4" xfId="2533"/>
    <cellStyle name="Comma 4 7 5" xfId="4560"/>
    <cellStyle name="Comma 4 7 6" xfId="7210"/>
    <cellStyle name="Comma 4 7 7" xfId="490"/>
    <cellStyle name="Comma 4 7 8" xfId="185"/>
    <cellStyle name="Comma 4 8" xfId="95"/>
    <cellStyle name="Comma 4 8 2" xfId="232"/>
    <cellStyle name="Comma 4 9" xfId="301"/>
    <cellStyle name="Comma 40" xfId="442"/>
    <cellStyle name="Comma 40 2" xfId="696"/>
    <cellStyle name="Comma 40 2 2" xfId="1150"/>
    <cellStyle name="Comma 40 2 2 2" xfId="2167"/>
    <cellStyle name="Comma 40 2 2 2 2" xfId="4195"/>
    <cellStyle name="Comma 40 2 2 2 3" xfId="6225"/>
    <cellStyle name="Comma 40 2 2 3" xfId="3182"/>
    <cellStyle name="Comma 40 2 2 4" xfId="5209"/>
    <cellStyle name="Comma 40 2 2 5" xfId="7858"/>
    <cellStyle name="Comma 40 2 3" xfId="1721"/>
    <cellStyle name="Comma 40 2 3 2" xfId="3749"/>
    <cellStyle name="Comma 40 2 3 3" xfId="5779"/>
    <cellStyle name="Comma 40 2 4" xfId="2736"/>
    <cellStyle name="Comma 40 2 5" xfId="4763"/>
    <cellStyle name="Comma 40 2 6" xfId="6644"/>
    <cellStyle name="Comma 40 2 7" xfId="7413"/>
    <cellStyle name="Comma 40 3" xfId="908"/>
    <cellStyle name="Comma 40 3 2" xfId="1925"/>
    <cellStyle name="Comma 40 3 2 2" xfId="3953"/>
    <cellStyle name="Comma 40 3 2 3" xfId="5983"/>
    <cellStyle name="Comma 40 3 3" xfId="2940"/>
    <cellStyle name="Comma 40 3 4" xfId="4967"/>
    <cellStyle name="Comma 40 3 5" xfId="7616"/>
    <cellStyle name="Comma 40 4" xfId="1351"/>
    <cellStyle name="Comma 40 4 2" xfId="2366"/>
    <cellStyle name="Comma 40 4 2 2" xfId="4394"/>
    <cellStyle name="Comma 40 4 2 3" xfId="6424"/>
    <cellStyle name="Comma 40 4 3" xfId="3381"/>
    <cellStyle name="Comma 40 4 4" xfId="5408"/>
    <cellStyle name="Comma 40 4 5" xfId="8057"/>
    <cellStyle name="Comma 40 5" xfId="1476"/>
    <cellStyle name="Comma 40 5 2" xfId="3504"/>
    <cellStyle name="Comma 40 5 3" xfId="5534"/>
    <cellStyle name="Comma 40 6" xfId="2491"/>
    <cellStyle name="Comma 40 7" xfId="4518"/>
    <cellStyle name="Comma 40 8" xfId="6643"/>
    <cellStyle name="Comma 40 9" xfId="7168"/>
    <cellStyle name="Comma 41" xfId="436"/>
    <cellStyle name="Comma 41 2" xfId="697"/>
    <cellStyle name="Comma 41 2 2" xfId="1151"/>
    <cellStyle name="Comma 41 2 2 2" xfId="2168"/>
    <cellStyle name="Comma 41 2 2 2 2" xfId="4196"/>
    <cellStyle name="Comma 41 2 2 2 3" xfId="6226"/>
    <cellStyle name="Comma 41 2 2 3" xfId="3183"/>
    <cellStyle name="Comma 41 2 2 4" xfId="5210"/>
    <cellStyle name="Comma 41 2 2 5" xfId="7859"/>
    <cellStyle name="Comma 41 2 3" xfId="1722"/>
    <cellStyle name="Comma 41 2 3 2" xfId="3750"/>
    <cellStyle name="Comma 41 2 3 3" xfId="5780"/>
    <cellStyle name="Comma 41 2 4" xfId="2737"/>
    <cellStyle name="Comma 41 2 5" xfId="4764"/>
    <cellStyle name="Comma 41 2 6" xfId="6646"/>
    <cellStyle name="Comma 41 2 7" xfId="7414"/>
    <cellStyle name="Comma 41 3" xfId="902"/>
    <cellStyle name="Comma 41 3 2" xfId="1919"/>
    <cellStyle name="Comma 41 3 2 2" xfId="3947"/>
    <cellStyle name="Comma 41 3 2 3" xfId="5977"/>
    <cellStyle name="Comma 41 3 3" xfId="2934"/>
    <cellStyle name="Comma 41 3 4" xfId="4961"/>
    <cellStyle name="Comma 41 3 5" xfId="7610"/>
    <cellStyle name="Comma 41 4" xfId="1345"/>
    <cellStyle name="Comma 41 4 2" xfId="2360"/>
    <cellStyle name="Comma 41 4 2 2" xfId="4388"/>
    <cellStyle name="Comma 41 4 2 3" xfId="6418"/>
    <cellStyle name="Comma 41 4 3" xfId="3375"/>
    <cellStyle name="Comma 41 4 4" xfId="5402"/>
    <cellStyle name="Comma 41 4 5" xfId="8051"/>
    <cellStyle name="Comma 41 5" xfId="1470"/>
    <cellStyle name="Comma 41 5 2" xfId="3498"/>
    <cellStyle name="Comma 41 5 3" xfId="5528"/>
    <cellStyle name="Comma 41 6" xfId="2485"/>
    <cellStyle name="Comma 41 7" xfId="4512"/>
    <cellStyle name="Comma 41 8" xfId="6645"/>
    <cellStyle name="Comma 41 9" xfId="7162"/>
    <cellStyle name="Comma 42" xfId="446"/>
    <cellStyle name="Comma 42 2" xfId="698"/>
    <cellStyle name="Comma 42 2 2" xfId="1152"/>
    <cellStyle name="Comma 42 2 2 2" xfId="2169"/>
    <cellStyle name="Comma 42 2 2 2 2" xfId="4197"/>
    <cellStyle name="Comma 42 2 2 2 3" xfId="6227"/>
    <cellStyle name="Comma 42 2 2 3" xfId="3184"/>
    <cellStyle name="Comma 42 2 2 4" xfId="5211"/>
    <cellStyle name="Comma 42 2 2 5" xfId="7860"/>
    <cellStyle name="Comma 42 2 3" xfId="1723"/>
    <cellStyle name="Comma 42 2 3 2" xfId="3751"/>
    <cellStyle name="Comma 42 2 3 3" xfId="5781"/>
    <cellStyle name="Comma 42 2 4" xfId="2738"/>
    <cellStyle name="Comma 42 2 5" xfId="4765"/>
    <cellStyle name="Comma 42 2 6" xfId="6648"/>
    <cellStyle name="Comma 42 2 7" xfId="7415"/>
    <cellStyle name="Comma 42 3" xfId="912"/>
    <cellStyle name="Comma 42 3 2" xfId="1929"/>
    <cellStyle name="Comma 42 3 2 2" xfId="3957"/>
    <cellStyle name="Comma 42 3 2 3" xfId="5987"/>
    <cellStyle name="Comma 42 3 3" xfId="2944"/>
    <cellStyle name="Comma 42 3 4" xfId="4971"/>
    <cellStyle name="Comma 42 3 5" xfId="7620"/>
    <cellStyle name="Comma 42 4" xfId="1355"/>
    <cellStyle name="Comma 42 4 2" xfId="2370"/>
    <cellStyle name="Comma 42 4 2 2" xfId="4398"/>
    <cellStyle name="Comma 42 4 2 3" xfId="6428"/>
    <cellStyle name="Comma 42 4 3" xfId="3385"/>
    <cellStyle name="Comma 42 4 4" xfId="5412"/>
    <cellStyle name="Comma 42 4 5" xfId="8061"/>
    <cellStyle name="Comma 42 5" xfId="1480"/>
    <cellStyle name="Comma 42 5 2" xfId="3508"/>
    <cellStyle name="Comma 42 5 3" xfId="5538"/>
    <cellStyle name="Comma 42 6" xfId="2495"/>
    <cellStyle name="Comma 42 7" xfId="4522"/>
    <cellStyle name="Comma 42 8" xfId="6647"/>
    <cellStyle name="Comma 42 9" xfId="7172"/>
    <cellStyle name="Comma 43" xfId="456"/>
    <cellStyle name="Comma 43 2" xfId="699"/>
    <cellStyle name="Comma 43 2 2" xfId="1153"/>
    <cellStyle name="Comma 43 2 2 2" xfId="2170"/>
    <cellStyle name="Comma 43 2 2 2 2" xfId="4198"/>
    <cellStyle name="Comma 43 2 2 2 3" xfId="6228"/>
    <cellStyle name="Comma 43 2 2 3" xfId="3185"/>
    <cellStyle name="Comma 43 2 2 4" xfId="5212"/>
    <cellStyle name="Comma 43 2 2 5" xfId="7861"/>
    <cellStyle name="Comma 43 2 3" xfId="1724"/>
    <cellStyle name="Comma 43 2 3 2" xfId="3752"/>
    <cellStyle name="Comma 43 2 3 3" xfId="5782"/>
    <cellStyle name="Comma 43 2 4" xfId="2739"/>
    <cellStyle name="Comma 43 2 5" xfId="4766"/>
    <cellStyle name="Comma 43 2 6" xfId="6650"/>
    <cellStyle name="Comma 43 2 7" xfId="7416"/>
    <cellStyle name="Comma 43 3" xfId="922"/>
    <cellStyle name="Comma 43 3 2" xfId="1939"/>
    <cellStyle name="Comma 43 3 2 2" xfId="3967"/>
    <cellStyle name="Comma 43 3 2 3" xfId="5997"/>
    <cellStyle name="Comma 43 3 3" xfId="2954"/>
    <cellStyle name="Comma 43 3 4" xfId="4981"/>
    <cellStyle name="Comma 43 3 5" xfId="7630"/>
    <cellStyle name="Comma 43 4" xfId="1365"/>
    <cellStyle name="Comma 43 4 2" xfId="2380"/>
    <cellStyle name="Comma 43 4 2 2" xfId="4408"/>
    <cellStyle name="Comma 43 4 2 3" xfId="6438"/>
    <cellStyle name="Comma 43 4 3" xfId="3395"/>
    <cellStyle name="Comma 43 4 4" xfId="5422"/>
    <cellStyle name="Comma 43 4 5" xfId="8071"/>
    <cellStyle name="Comma 43 5" xfId="1490"/>
    <cellStyle name="Comma 43 5 2" xfId="3518"/>
    <cellStyle name="Comma 43 5 3" xfId="5548"/>
    <cellStyle name="Comma 43 6" xfId="2505"/>
    <cellStyle name="Comma 43 7" xfId="4532"/>
    <cellStyle name="Comma 43 8" xfId="6649"/>
    <cellStyle name="Comma 43 9" xfId="7182"/>
    <cellStyle name="Comma 44" xfId="457"/>
    <cellStyle name="Comma 44 2" xfId="700"/>
    <cellStyle name="Comma 44 2 2" xfId="1154"/>
    <cellStyle name="Comma 44 2 2 2" xfId="2171"/>
    <cellStyle name="Comma 44 2 2 2 2" xfId="4199"/>
    <cellStyle name="Comma 44 2 2 2 3" xfId="6229"/>
    <cellStyle name="Comma 44 2 2 3" xfId="3186"/>
    <cellStyle name="Comma 44 2 2 4" xfId="5213"/>
    <cellStyle name="Comma 44 2 2 5" xfId="7862"/>
    <cellStyle name="Comma 44 2 3" xfId="1725"/>
    <cellStyle name="Comma 44 2 3 2" xfId="3753"/>
    <cellStyle name="Comma 44 2 3 3" xfId="5783"/>
    <cellStyle name="Comma 44 2 4" xfId="2740"/>
    <cellStyle name="Comma 44 2 5" xfId="4767"/>
    <cellStyle name="Comma 44 2 6" xfId="6652"/>
    <cellStyle name="Comma 44 2 7" xfId="7417"/>
    <cellStyle name="Comma 44 3" xfId="923"/>
    <cellStyle name="Comma 44 3 2" xfId="1940"/>
    <cellStyle name="Comma 44 3 2 2" xfId="3968"/>
    <cellStyle name="Comma 44 3 2 3" xfId="5998"/>
    <cellStyle name="Comma 44 3 3" xfId="2955"/>
    <cellStyle name="Comma 44 3 4" xfId="4982"/>
    <cellStyle name="Comma 44 3 5" xfId="7631"/>
    <cellStyle name="Comma 44 4" xfId="1366"/>
    <cellStyle name="Comma 44 4 2" xfId="2381"/>
    <cellStyle name="Comma 44 4 2 2" xfId="4409"/>
    <cellStyle name="Comma 44 4 2 3" xfId="6439"/>
    <cellStyle name="Comma 44 4 3" xfId="3396"/>
    <cellStyle name="Comma 44 4 4" xfId="5423"/>
    <cellStyle name="Comma 44 4 5" xfId="8072"/>
    <cellStyle name="Comma 44 5" xfId="1491"/>
    <cellStyle name="Comma 44 5 2" xfId="3519"/>
    <cellStyle name="Comma 44 5 3" xfId="5549"/>
    <cellStyle name="Comma 44 6" xfId="2506"/>
    <cellStyle name="Comma 44 7" xfId="4533"/>
    <cellStyle name="Comma 44 8" xfId="6651"/>
    <cellStyle name="Comma 44 9" xfId="7183"/>
    <cellStyle name="Comma 45" xfId="455"/>
    <cellStyle name="Comma 45 2" xfId="701"/>
    <cellStyle name="Comma 45 2 2" xfId="1155"/>
    <cellStyle name="Comma 45 2 2 2" xfId="2172"/>
    <cellStyle name="Comma 45 2 2 2 2" xfId="4200"/>
    <cellStyle name="Comma 45 2 2 2 3" xfId="6230"/>
    <cellStyle name="Comma 45 2 2 3" xfId="3187"/>
    <cellStyle name="Comma 45 2 2 4" xfId="5214"/>
    <cellStyle name="Comma 45 2 2 5" xfId="7863"/>
    <cellStyle name="Comma 45 2 3" xfId="1726"/>
    <cellStyle name="Comma 45 2 3 2" xfId="3754"/>
    <cellStyle name="Comma 45 2 3 3" xfId="5784"/>
    <cellStyle name="Comma 45 2 4" xfId="2741"/>
    <cellStyle name="Comma 45 2 5" xfId="4768"/>
    <cellStyle name="Comma 45 2 6" xfId="6654"/>
    <cellStyle name="Comma 45 2 7" xfId="7418"/>
    <cellStyle name="Comma 45 3" xfId="921"/>
    <cellStyle name="Comma 45 3 2" xfId="1938"/>
    <cellStyle name="Comma 45 3 2 2" xfId="3966"/>
    <cellStyle name="Comma 45 3 2 3" xfId="5996"/>
    <cellStyle name="Comma 45 3 3" xfId="2953"/>
    <cellStyle name="Comma 45 3 4" xfId="4980"/>
    <cellStyle name="Comma 45 3 5" xfId="7629"/>
    <cellStyle name="Comma 45 4" xfId="1364"/>
    <cellStyle name="Comma 45 4 2" xfId="2379"/>
    <cellStyle name="Comma 45 4 2 2" xfId="4407"/>
    <cellStyle name="Comma 45 4 2 3" xfId="6437"/>
    <cellStyle name="Comma 45 4 3" xfId="3394"/>
    <cellStyle name="Comma 45 4 4" xfId="5421"/>
    <cellStyle name="Comma 45 4 5" xfId="8070"/>
    <cellStyle name="Comma 45 5" xfId="1489"/>
    <cellStyle name="Comma 45 5 2" xfId="3517"/>
    <cellStyle name="Comma 45 5 3" xfId="5547"/>
    <cellStyle name="Comma 45 6" xfId="2504"/>
    <cellStyle name="Comma 45 7" xfId="4531"/>
    <cellStyle name="Comma 45 8" xfId="6653"/>
    <cellStyle name="Comma 45 9" xfId="7181"/>
    <cellStyle name="Comma 46" xfId="458"/>
    <cellStyle name="Comma 46 2" xfId="702"/>
    <cellStyle name="Comma 46 2 2" xfId="1156"/>
    <cellStyle name="Comma 46 2 2 2" xfId="2173"/>
    <cellStyle name="Comma 46 2 2 2 2" xfId="4201"/>
    <cellStyle name="Comma 46 2 2 2 3" xfId="6231"/>
    <cellStyle name="Comma 46 2 2 3" xfId="3188"/>
    <cellStyle name="Comma 46 2 2 4" xfId="5215"/>
    <cellStyle name="Comma 46 2 2 5" xfId="7864"/>
    <cellStyle name="Comma 46 2 3" xfId="1727"/>
    <cellStyle name="Comma 46 2 3 2" xfId="3755"/>
    <cellStyle name="Comma 46 2 3 3" xfId="5785"/>
    <cellStyle name="Comma 46 2 4" xfId="2742"/>
    <cellStyle name="Comma 46 2 5" xfId="4769"/>
    <cellStyle name="Comma 46 2 6" xfId="6656"/>
    <cellStyle name="Comma 46 2 7" xfId="7419"/>
    <cellStyle name="Comma 46 3" xfId="924"/>
    <cellStyle name="Comma 46 3 2" xfId="1941"/>
    <cellStyle name="Comma 46 3 2 2" xfId="3969"/>
    <cellStyle name="Comma 46 3 2 3" xfId="5999"/>
    <cellStyle name="Comma 46 3 3" xfId="2956"/>
    <cellStyle name="Comma 46 3 4" xfId="4983"/>
    <cellStyle name="Comma 46 3 5" xfId="7632"/>
    <cellStyle name="Comma 46 4" xfId="1367"/>
    <cellStyle name="Comma 46 4 2" xfId="2382"/>
    <cellStyle name="Comma 46 4 2 2" xfId="4410"/>
    <cellStyle name="Comma 46 4 2 3" xfId="6440"/>
    <cellStyle name="Comma 46 4 3" xfId="3397"/>
    <cellStyle name="Comma 46 4 4" xfId="5424"/>
    <cellStyle name="Comma 46 4 5" xfId="8073"/>
    <cellStyle name="Comma 46 5" xfId="1492"/>
    <cellStyle name="Comma 46 5 2" xfId="3520"/>
    <cellStyle name="Comma 46 5 3" xfId="5550"/>
    <cellStyle name="Comma 46 6" xfId="2507"/>
    <cellStyle name="Comma 46 7" xfId="4534"/>
    <cellStyle name="Comma 46 8" xfId="6655"/>
    <cellStyle name="Comma 46 9" xfId="7184"/>
    <cellStyle name="Comma 47" xfId="459"/>
    <cellStyle name="Comma 47 2" xfId="703"/>
    <cellStyle name="Comma 47 2 2" xfId="1157"/>
    <cellStyle name="Comma 47 2 2 2" xfId="2174"/>
    <cellStyle name="Comma 47 2 2 2 2" xfId="4202"/>
    <cellStyle name="Comma 47 2 2 2 3" xfId="6232"/>
    <cellStyle name="Comma 47 2 2 3" xfId="3189"/>
    <cellStyle name="Comma 47 2 2 4" xfId="5216"/>
    <cellStyle name="Comma 47 2 2 5" xfId="7865"/>
    <cellStyle name="Comma 47 2 3" xfId="1728"/>
    <cellStyle name="Comma 47 2 3 2" xfId="3756"/>
    <cellStyle name="Comma 47 2 3 3" xfId="5786"/>
    <cellStyle name="Comma 47 2 4" xfId="2743"/>
    <cellStyle name="Comma 47 2 5" xfId="4770"/>
    <cellStyle name="Comma 47 2 6" xfId="6658"/>
    <cellStyle name="Comma 47 2 7" xfId="7420"/>
    <cellStyle name="Comma 47 3" xfId="925"/>
    <cellStyle name="Comma 47 3 2" xfId="1942"/>
    <cellStyle name="Comma 47 3 2 2" xfId="3970"/>
    <cellStyle name="Comma 47 3 2 3" xfId="6000"/>
    <cellStyle name="Comma 47 3 3" xfId="2957"/>
    <cellStyle name="Comma 47 3 4" xfId="4984"/>
    <cellStyle name="Comma 47 3 5" xfId="7633"/>
    <cellStyle name="Comma 47 4" xfId="1368"/>
    <cellStyle name="Comma 47 4 2" xfId="2383"/>
    <cellStyle name="Comma 47 4 2 2" xfId="4411"/>
    <cellStyle name="Comma 47 4 2 3" xfId="6441"/>
    <cellStyle name="Comma 47 4 3" xfId="3398"/>
    <cellStyle name="Comma 47 4 4" xfId="5425"/>
    <cellStyle name="Comma 47 4 5" xfId="8074"/>
    <cellStyle name="Comma 47 5" xfId="1493"/>
    <cellStyle name="Comma 47 5 2" xfId="3521"/>
    <cellStyle name="Comma 47 5 3" xfId="5551"/>
    <cellStyle name="Comma 47 6" xfId="2508"/>
    <cellStyle name="Comma 47 7" xfId="4535"/>
    <cellStyle name="Comma 47 8" xfId="6657"/>
    <cellStyle name="Comma 47 9" xfId="7185"/>
    <cellStyle name="Comma 48" xfId="460"/>
    <cellStyle name="Comma 48 2" xfId="704"/>
    <cellStyle name="Comma 48 2 2" xfId="1158"/>
    <cellStyle name="Comma 48 2 2 2" xfId="2175"/>
    <cellStyle name="Comma 48 2 2 2 2" xfId="4203"/>
    <cellStyle name="Comma 48 2 2 2 3" xfId="6233"/>
    <cellStyle name="Comma 48 2 2 3" xfId="3190"/>
    <cellStyle name="Comma 48 2 2 4" xfId="5217"/>
    <cellStyle name="Comma 48 2 2 5" xfId="7866"/>
    <cellStyle name="Comma 48 2 3" xfId="1729"/>
    <cellStyle name="Comma 48 2 3 2" xfId="3757"/>
    <cellStyle name="Comma 48 2 3 3" xfId="5787"/>
    <cellStyle name="Comma 48 2 4" xfId="2744"/>
    <cellStyle name="Comma 48 2 5" xfId="4771"/>
    <cellStyle name="Comma 48 2 6" xfId="6660"/>
    <cellStyle name="Comma 48 2 7" xfId="7421"/>
    <cellStyle name="Comma 48 3" xfId="926"/>
    <cellStyle name="Comma 48 3 2" xfId="1943"/>
    <cellStyle name="Comma 48 3 2 2" xfId="3971"/>
    <cellStyle name="Comma 48 3 2 3" xfId="6001"/>
    <cellStyle name="Comma 48 3 3" xfId="2958"/>
    <cellStyle name="Comma 48 3 4" xfId="4985"/>
    <cellStyle name="Comma 48 3 5" xfId="7634"/>
    <cellStyle name="Comma 48 4" xfId="1369"/>
    <cellStyle name="Comma 48 4 2" xfId="2384"/>
    <cellStyle name="Comma 48 4 2 2" xfId="4412"/>
    <cellStyle name="Comma 48 4 2 3" xfId="6442"/>
    <cellStyle name="Comma 48 4 3" xfId="3399"/>
    <cellStyle name="Comma 48 4 4" xfId="5426"/>
    <cellStyle name="Comma 48 4 5" xfId="8075"/>
    <cellStyle name="Comma 48 5" xfId="1494"/>
    <cellStyle name="Comma 48 5 2" xfId="3522"/>
    <cellStyle name="Comma 48 5 3" xfId="5552"/>
    <cellStyle name="Comma 48 6" xfId="2509"/>
    <cellStyle name="Comma 48 7" xfId="4536"/>
    <cellStyle name="Comma 48 8" xfId="6659"/>
    <cellStyle name="Comma 48 9" xfId="7186"/>
    <cellStyle name="Comma 49" xfId="461"/>
    <cellStyle name="Comma 49 2" xfId="705"/>
    <cellStyle name="Comma 49 2 2" xfId="1159"/>
    <cellStyle name="Comma 49 2 2 2" xfId="2176"/>
    <cellStyle name="Comma 49 2 2 2 2" xfId="4204"/>
    <cellStyle name="Comma 49 2 2 2 3" xfId="6234"/>
    <cellStyle name="Comma 49 2 2 3" xfId="3191"/>
    <cellStyle name="Comma 49 2 2 4" xfId="5218"/>
    <cellStyle name="Comma 49 2 2 5" xfId="7867"/>
    <cellStyle name="Comma 49 2 3" xfId="1730"/>
    <cellStyle name="Comma 49 2 3 2" xfId="3758"/>
    <cellStyle name="Comma 49 2 3 3" xfId="5788"/>
    <cellStyle name="Comma 49 2 4" xfId="2745"/>
    <cellStyle name="Comma 49 2 5" xfId="4772"/>
    <cellStyle name="Comma 49 2 6" xfId="6662"/>
    <cellStyle name="Comma 49 2 7" xfId="7422"/>
    <cellStyle name="Comma 49 3" xfId="927"/>
    <cellStyle name="Comma 49 3 2" xfId="1944"/>
    <cellStyle name="Comma 49 3 2 2" xfId="3972"/>
    <cellStyle name="Comma 49 3 2 3" xfId="6002"/>
    <cellStyle name="Comma 49 3 3" xfId="2959"/>
    <cellStyle name="Comma 49 3 4" xfId="4986"/>
    <cellStyle name="Comma 49 3 5" xfId="7635"/>
    <cellStyle name="Comma 49 4" xfId="1370"/>
    <cellStyle name="Comma 49 4 2" xfId="2385"/>
    <cellStyle name="Comma 49 4 2 2" xfId="4413"/>
    <cellStyle name="Comma 49 4 2 3" xfId="6443"/>
    <cellStyle name="Comma 49 4 3" xfId="3400"/>
    <cellStyle name="Comma 49 4 4" xfId="5427"/>
    <cellStyle name="Comma 49 4 5" xfId="8076"/>
    <cellStyle name="Comma 49 5" xfId="1495"/>
    <cellStyle name="Comma 49 5 2" xfId="3523"/>
    <cellStyle name="Comma 49 5 3" xfId="5553"/>
    <cellStyle name="Comma 49 6" xfId="2510"/>
    <cellStyle name="Comma 49 7" xfId="4537"/>
    <cellStyle name="Comma 49 8" xfId="6661"/>
    <cellStyle name="Comma 49 9" xfId="7187"/>
    <cellStyle name="Comma 5" xfId="21"/>
    <cellStyle name="Comma 5 10" xfId="1291"/>
    <cellStyle name="Comma 5 10 2" xfId="2307"/>
    <cellStyle name="Comma 5 10 2 2" xfId="4335"/>
    <cellStyle name="Comma 5 10 2 3" xfId="6365"/>
    <cellStyle name="Comma 5 10 3" xfId="3322"/>
    <cellStyle name="Comma 5 10 4" xfId="5349"/>
    <cellStyle name="Comma 5 10 5" xfId="7998"/>
    <cellStyle name="Comma 5 11" xfId="1418"/>
    <cellStyle name="Comma 5 11 2" xfId="3446"/>
    <cellStyle name="Comma 5 11 3" xfId="5476"/>
    <cellStyle name="Comma 5 12" xfId="2433"/>
    <cellStyle name="Comma 5 13" xfId="4460"/>
    <cellStyle name="Comma 5 14" xfId="6663"/>
    <cellStyle name="Comma 5 15" xfId="7110"/>
    <cellStyle name="Comma 5 16" xfId="370"/>
    <cellStyle name="Comma 5 17" xfId="8122"/>
    <cellStyle name="Comma 5 18" xfId="177"/>
    <cellStyle name="Comma 5 2" xfId="38"/>
    <cellStyle name="Comma 5 2 10" xfId="1441"/>
    <cellStyle name="Comma 5 2 10 2" xfId="3469"/>
    <cellStyle name="Comma 5 2 10 3" xfId="5499"/>
    <cellStyle name="Comma 5 2 11" xfId="2456"/>
    <cellStyle name="Comma 5 2 12" xfId="4483"/>
    <cellStyle name="Comma 5 2 13" xfId="6664"/>
    <cellStyle name="Comma 5 2 14" xfId="7133"/>
    <cellStyle name="Comma 5 2 15" xfId="407"/>
    <cellStyle name="Comma 5 2 16" xfId="8126"/>
    <cellStyle name="Comma 5 2 17" xfId="181"/>
    <cellStyle name="Comma 5 2 2" xfId="59"/>
    <cellStyle name="Comma 5 2 2 10" xfId="8136"/>
    <cellStyle name="Comma 5 2 2 11" xfId="199"/>
    <cellStyle name="Comma 5 2 2 2" xfId="109"/>
    <cellStyle name="Comma 5 2 2 2 2" xfId="998"/>
    <cellStyle name="Comma 5 2 2 2 2 2" xfId="2015"/>
    <cellStyle name="Comma 5 2 2 2 2 2 2" xfId="4043"/>
    <cellStyle name="Comma 5 2 2 2 2 2 3" xfId="6073"/>
    <cellStyle name="Comma 5 2 2 2 2 3" xfId="3030"/>
    <cellStyle name="Comma 5 2 2 2 2 4" xfId="5057"/>
    <cellStyle name="Comma 5 2 2 2 2 5" xfId="7706"/>
    <cellStyle name="Comma 5 2 2 2 3" xfId="1569"/>
    <cellStyle name="Comma 5 2 2 2 3 2" xfId="3597"/>
    <cellStyle name="Comma 5 2 2 2 3 3" xfId="5627"/>
    <cellStyle name="Comma 5 2 2 2 4" xfId="2584"/>
    <cellStyle name="Comma 5 2 2 2 5" xfId="4611"/>
    <cellStyle name="Comma 5 2 2 2 6" xfId="7261"/>
    <cellStyle name="Comma 5 2 2 2 7" xfId="544"/>
    <cellStyle name="Comma 5 2 2 2 8" xfId="246"/>
    <cellStyle name="Comma 5 2 2 3" xfId="957"/>
    <cellStyle name="Comma 5 2 2 3 2" xfId="1974"/>
    <cellStyle name="Comma 5 2 2 3 2 2" xfId="4002"/>
    <cellStyle name="Comma 5 2 2 3 2 3" xfId="6032"/>
    <cellStyle name="Comma 5 2 2 3 3" xfId="2989"/>
    <cellStyle name="Comma 5 2 2 3 4" xfId="5016"/>
    <cellStyle name="Comma 5 2 2 3 5" xfId="7665"/>
    <cellStyle name="Comma 5 2 2 4" xfId="1532"/>
    <cellStyle name="Comma 5 2 2 4 2" xfId="3560"/>
    <cellStyle name="Comma 5 2 2 4 3" xfId="5590"/>
    <cellStyle name="Comma 5 2 2 5" xfId="2547"/>
    <cellStyle name="Comma 5 2 2 6" xfId="4574"/>
    <cellStyle name="Comma 5 2 2 7" xfId="6665"/>
    <cellStyle name="Comma 5 2 2 8" xfId="7224"/>
    <cellStyle name="Comma 5 2 2 9" xfId="507"/>
    <cellStyle name="Comma 5 2 3" xfId="67"/>
    <cellStyle name="Comma 5 2 3 10" xfId="8144"/>
    <cellStyle name="Comma 5 2 3 11" xfId="207"/>
    <cellStyle name="Comma 5 2 3 2" xfId="117"/>
    <cellStyle name="Comma 5 2 3 2 2" xfId="1006"/>
    <cellStyle name="Comma 5 2 3 2 2 2" xfId="2023"/>
    <cellStyle name="Comma 5 2 3 2 2 2 2" xfId="4051"/>
    <cellStyle name="Comma 5 2 3 2 2 2 3" xfId="6081"/>
    <cellStyle name="Comma 5 2 3 2 2 3" xfId="3038"/>
    <cellStyle name="Comma 5 2 3 2 2 4" xfId="5065"/>
    <cellStyle name="Comma 5 2 3 2 2 5" xfId="7714"/>
    <cellStyle name="Comma 5 2 3 2 3" xfId="1577"/>
    <cellStyle name="Comma 5 2 3 2 3 2" xfId="3605"/>
    <cellStyle name="Comma 5 2 3 2 3 3" xfId="5635"/>
    <cellStyle name="Comma 5 2 3 2 4" xfId="2592"/>
    <cellStyle name="Comma 5 2 3 2 5" xfId="4619"/>
    <cellStyle name="Comma 5 2 3 2 6" xfId="7269"/>
    <cellStyle name="Comma 5 2 3 2 7" xfId="552"/>
    <cellStyle name="Comma 5 2 3 2 8" xfId="254"/>
    <cellStyle name="Comma 5 2 3 3" xfId="961"/>
    <cellStyle name="Comma 5 2 3 3 2" xfId="1978"/>
    <cellStyle name="Comma 5 2 3 3 2 2" xfId="4006"/>
    <cellStyle name="Comma 5 2 3 3 2 3" xfId="6036"/>
    <cellStyle name="Comma 5 2 3 3 3" xfId="2993"/>
    <cellStyle name="Comma 5 2 3 3 4" xfId="5020"/>
    <cellStyle name="Comma 5 2 3 3 5" xfId="7669"/>
    <cellStyle name="Comma 5 2 3 4" xfId="1540"/>
    <cellStyle name="Comma 5 2 3 4 2" xfId="3568"/>
    <cellStyle name="Comma 5 2 3 4 3" xfId="5598"/>
    <cellStyle name="Comma 5 2 3 5" xfId="2555"/>
    <cellStyle name="Comma 5 2 3 6" xfId="4582"/>
    <cellStyle name="Comma 5 2 3 7" xfId="6666"/>
    <cellStyle name="Comma 5 2 3 8" xfId="7232"/>
    <cellStyle name="Comma 5 2 3 9" xfId="515"/>
    <cellStyle name="Comma 5 2 4" xfId="80"/>
    <cellStyle name="Comma 5 2 4 10" xfId="218"/>
    <cellStyle name="Comma 5 2 4 2" xfId="128"/>
    <cellStyle name="Comma 5 2 4 2 2" xfId="1017"/>
    <cellStyle name="Comma 5 2 4 2 2 2" xfId="2034"/>
    <cellStyle name="Comma 5 2 4 2 2 2 2" xfId="4062"/>
    <cellStyle name="Comma 5 2 4 2 2 2 3" xfId="6092"/>
    <cellStyle name="Comma 5 2 4 2 2 3" xfId="3049"/>
    <cellStyle name="Comma 5 2 4 2 2 4" xfId="5076"/>
    <cellStyle name="Comma 5 2 4 2 2 5" xfId="7725"/>
    <cellStyle name="Comma 5 2 4 2 3" xfId="1588"/>
    <cellStyle name="Comma 5 2 4 2 3 2" xfId="3616"/>
    <cellStyle name="Comma 5 2 4 2 3 3" xfId="5646"/>
    <cellStyle name="Comma 5 2 4 2 4" xfId="2603"/>
    <cellStyle name="Comma 5 2 4 2 5" xfId="4630"/>
    <cellStyle name="Comma 5 2 4 2 6" xfId="7280"/>
    <cellStyle name="Comma 5 2 4 2 7" xfId="563"/>
    <cellStyle name="Comma 5 2 4 2 8" xfId="265"/>
    <cellStyle name="Comma 5 2 4 3" xfId="843"/>
    <cellStyle name="Comma 5 2 4 3 2" xfId="1860"/>
    <cellStyle name="Comma 5 2 4 3 2 2" xfId="3888"/>
    <cellStyle name="Comma 5 2 4 3 2 3" xfId="5918"/>
    <cellStyle name="Comma 5 2 4 3 3" xfId="2875"/>
    <cellStyle name="Comma 5 2 4 3 4" xfId="4902"/>
    <cellStyle name="Comma 5 2 4 3 5" xfId="7551"/>
    <cellStyle name="Comma 5 2 4 4" xfId="1551"/>
    <cellStyle name="Comma 5 2 4 4 2" xfId="3579"/>
    <cellStyle name="Comma 5 2 4 4 3" xfId="5609"/>
    <cellStyle name="Comma 5 2 4 5" xfId="2566"/>
    <cellStyle name="Comma 5 2 4 6" xfId="4593"/>
    <cellStyle name="Comma 5 2 4 7" xfId="7243"/>
    <cellStyle name="Comma 5 2 4 8" xfId="526"/>
    <cellStyle name="Comma 5 2 4 9" xfId="8155"/>
    <cellStyle name="Comma 5 2 5" xfId="91"/>
    <cellStyle name="Comma 5 2 5 2" xfId="138"/>
    <cellStyle name="Comma 5 2 5 2 2" xfId="2006"/>
    <cellStyle name="Comma 5 2 5 2 2 2" xfId="4034"/>
    <cellStyle name="Comma 5 2 5 2 2 3" xfId="6064"/>
    <cellStyle name="Comma 5 2 5 2 3" xfId="3021"/>
    <cellStyle name="Comma 5 2 5 2 4" xfId="5048"/>
    <cellStyle name="Comma 5 2 5 2 5" xfId="7697"/>
    <cellStyle name="Comma 5 2 5 2 6" xfId="989"/>
    <cellStyle name="Comma 5 2 5 2 7" xfId="275"/>
    <cellStyle name="Comma 5 2 5 3" xfId="1560"/>
    <cellStyle name="Comma 5 2 5 3 2" xfId="3588"/>
    <cellStyle name="Comma 5 2 5 3 3" xfId="5618"/>
    <cellStyle name="Comma 5 2 5 4" xfId="2575"/>
    <cellStyle name="Comma 5 2 5 5" xfId="4602"/>
    <cellStyle name="Comma 5 2 5 6" xfId="7252"/>
    <cellStyle name="Comma 5 2 5 7" xfId="535"/>
    <cellStyle name="Comma 5 2 5 8" xfId="8165"/>
    <cellStyle name="Comma 5 2 5 9" xfId="228"/>
    <cellStyle name="Comma 5 2 6" xfId="50"/>
    <cellStyle name="Comma 5 2 6 2" xfId="147"/>
    <cellStyle name="Comma 5 2 6 2 2" xfId="1989"/>
    <cellStyle name="Comma 5 2 6 2 2 2" xfId="4017"/>
    <cellStyle name="Comma 5 2 6 2 2 3" xfId="6047"/>
    <cellStyle name="Comma 5 2 6 2 3" xfId="3004"/>
    <cellStyle name="Comma 5 2 6 2 4" xfId="5031"/>
    <cellStyle name="Comma 5 2 6 2 5" xfId="7680"/>
    <cellStyle name="Comma 5 2 6 2 6" xfId="972"/>
    <cellStyle name="Comma 5 2 6 2 7" xfId="284"/>
    <cellStyle name="Comma 5 2 6 3" xfId="1523"/>
    <cellStyle name="Comma 5 2 6 3 2" xfId="3551"/>
    <cellStyle name="Comma 5 2 6 3 3" xfId="5581"/>
    <cellStyle name="Comma 5 2 6 4" xfId="2538"/>
    <cellStyle name="Comma 5 2 6 5" xfId="4565"/>
    <cellStyle name="Comma 5 2 6 6" xfId="7215"/>
    <cellStyle name="Comma 5 2 6 7" xfId="498"/>
    <cellStyle name="Comma 5 2 6 8" xfId="190"/>
    <cellStyle name="Comma 5 2 7" xfId="156"/>
    <cellStyle name="Comma 5 2 7 2" xfId="1161"/>
    <cellStyle name="Comma 5 2 7 2 2" xfId="2178"/>
    <cellStyle name="Comma 5 2 7 2 2 2" xfId="4206"/>
    <cellStyle name="Comma 5 2 7 2 2 3" xfId="6236"/>
    <cellStyle name="Comma 5 2 7 2 3" xfId="3193"/>
    <cellStyle name="Comma 5 2 7 2 4" xfId="5220"/>
    <cellStyle name="Comma 5 2 7 2 5" xfId="7869"/>
    <cellStyle name="Comma 5 2 7 3" xfId="1732"/>
    <cellStyle name="Comma 5 2 7 3 2" xfId="3760"/>
    <cellStyle name="Comma 5 2 7 3 3" xfId="5790"/>
    <cellStyle name="Comma 5 2 7 4" xfId="2747"/>
    <cellStyle name="Comma 5 2 7 5" xfId="4774"/>
    <cellStyle name="Comma 5 2 7 6" xfId="7424"/>
    <cellStyle name="Comma 5 2 7 7" xfId="707"/>
    <cellStyle name="Comma 5 2 7 8" xfId="290"/>
    <cellStyle name="Comma 5 2 8" xfId="100"/>
    <cellStyle name="Comma 5 2 8 2" xfId="1889"/>
    <cellStyle name="Comma 5 2 8 2 2" xfId="3917"/>
    <cellStyle name="Comma 5 2 8 2 3" xfId="5947"/>
    <cellStyle name="Comma 5 2 8 3" xfId="2904"/>
    <cellStyle name="Comma 5 2 8 4" xfId="4931"/>
    <cellStyle name="Comma 5 2 8 5" xfId="7580"/>
    <cellStyle name="Comma 5 2 8 6" xfId="872"/>
    <cellStyle name="Comma 5 2 8 7" xfId="237"/>
    <cellStyle name="Comma 5 2 9" xfId="1316"/>
    <cellStyle name="Comma 5 2 9 2" xfId="2331"/>
    <cellStyle name="Comma 5 2 9 2 2" xfId="4359"/>
    <cellStyle name="Comma 5 2 9 2 3" xfId="6389"/>
    <cellStyle name="Comma 5 2 9 3" xfId="3346"/>
    <cellStyle name="Comma 5 2 9 4" xfId="5373"/>
    <cellStyle name="Comma 5 2 9 5" xfId="8022"/>
    <cellStyle name="Comma 5 3" xfId="55"/>
    <cellStyle name="Comma 5 3 10" xfId="6667"/>
    <cellStyle name="Comma 5 3 11" xfId="7116"/>
    <cellStyle name="Comma 5 3 12" xfId="385"/>
    <cellStyle name="Comma 5 3 13" xfId="8132"/>
    <cellStyle name="Comma 5 3 14" xfId="195"/>
    <cellStyle name="Comma 5 3 2" xfId="105"/>
    <cellStyle name="Comma 5 3 2 2" xfId="994"/>
    <cellStyle name="Comma 5 3 2 2 2" xfId="2011"/>
    <cellStyle name="Comma 5 3 2 2 2 2" xfId="4039"/>
    <cellStyle name="Comma 5 3 2 2 2 3" xfId="6069"/>
    <cellStyle name="Comma 5 3 2 2 3" xfId="3026"/>
    <cellStyle name="Comma 5 3 2 2 4" xfId="5053"/>
    <cellStyle name="Comma 5 3 2 2 5" xfId="7702"/>
    <cellStyle name="Comma 5 3 2 3" xfId="1565"/>
    <cellStyle name="Comma 5 3 2 3 2" xfId="3593"/>
    <cellStyle name="Comma 5 3 2 3 3" xfId="5623"/>
    <cellStyle name="Comma 5 3 2 4" xfId="2580"/>
    <cellStyle name="Comma 5 3 2 5" xfId="4607"/>
    <cellStyle name="Comma 5 3 2 6" xfId="6668"/>
    <cellStyle name="Comma 5 3 2 7" xfId="7257"/>
    <cellStyle name="Comma 5 3 2 8" xfId="540"/>
    <cellStyle name="Comma 5 3 2 9" xfId="242"/>
    <cellStyle name="Comma 5 3 3" xfId="503"/>
    <cellStyle name="Comma 5 3 3 2" xfId="977"/>
    <cellStyle name="Comma 5 3 3 2 2" xfId="1994"/>
    <cellStyle name="Comma 5 3 3 2 2 2" xfId="4022"/>
    <cellStyle name="Comma 5 3 3 2 2 3" xfId="6052"/>
    <cellStyle name="Comma 5 3 3 2 3" xfId="3009"/>
    <cellStyle name="Comma 5 3 3 2 4" xfId="5036"/>
    <cellStyle name="Comma 5 3 3 2 5" xfId="7685"/>
    <cellStyle name="Comma 5 3 3 3" xfId="1528"/>
    <cellStyle name="Comma 5 3 3 3 2" xfId="3556"/>
    <cellStyle name="Comma 5 3 3 3 3" xfId="5586"/>
    <cellStyle name="Comma 5 3 3 4" xfId="2543"/>
    <cellStyle name="Comma 5 3 3 5" xfId="4570"/>
    <cellStyle name="Comma 5 3 3 6" xfId="6669"/>
    <cellStyle name="Comma 5 3 3 7" xfId="7220"/>
    <cellStyle name="Comma 5 3 4" xfId="708"/>
    <cellStyle name="Comma 5 3 4 2" xfId="1162"/>
    <cellStyle name="Comma 5 3 4 2 2" xfId="2179"/>
    <cellStyle name="Comma 5 3 4 2 2 2" xfId="4207"/>
    <cellStyle name="Comma 5 3 4 2 2 3" xfId="6237"/>
    <cellStyle name="Comma 5 3 4 2 3" xfId="3194"/>
    <cellStyle name="Comma 5 3 4 2 4" xfId="5221"/>
    <cellStyle name="Comma 5 3 4 2 5" xfId="7870"/>
    <cellStyle name="Comma 5 3 4 3" xfId="1733"/>
    <cellStyle name="Comma 5 3 4 3 2" xfId="3761"/>
    <cellStyle name="Comma 5 3 4 3 3" xfId="5791"/>
    <cellStyle name="Comma 5 3 4 4" xfId="2748"/>
    <cellStyle name="Comma 5 3 4 5" xfId="4775"/>
    <cellStyle name="Comma 5 3 4 6" xfId="6670"/>
    <cellStyle name="Comma 5 3 4 7" xfId="7425"/>
    <cellStyle name="Comma 5 3 5" xfId="855"/>
    <cellStyle name="Comma 5 3 5 2" xfId="1872"/>
    <cellStyle name="Comma 5 3 5 2 2" xfId="3900"/>
    <cellStyle name="Comma 5 3 5 2 3" xfId="5930"/>
    <cellStyle name="Comma 5 3 5 3" xfId="2887"/>
    <cellStyle name="Comma 5 3 5 4" xfId="4914"/>
    <cellStyle name="Comma 5 3 5 5" xfId="7563"/>
    <cellStyle name="Comma 5 3 6" xfId="1299"/>
    <cellStyle name="Comma 5 3 6 2" xfId="2314"/>
    <cellStyle name="Comma 5 3 6 2 2" xfId="4342"/>
    <cellStyle name="Comma 5 3 6 2 3" xfId="6372"/>
    <cellStyle name="Comma 5 3 6 3" xfId="3329"/>
    <cellStyle name="Comma 5 3 6 4" xfId="5356"/>
    <cellStyle name="Comma 5 3 6 5" xfId="8005"/>
    <cellStyle name="Comma 5 3 7" xfId="1424"/>
    <cellStyle name="Comma 5 3 7 2" xfId="3452"/>
    <cellStyle name="Comma 5 3 7 3" xfId="5482"/>
    <cellStyle name="Comma 5 3 8" xfId="2439"/>
    <cellStyle name="Comma 5 3 9" xfId="4466"/>
    <cellStyle name="Comma 5 4" xfId="63"/>
    <cellStyle name="Comma 5 4 10" xfId="8140"/>
    <cellStyle name="Comma 5 4 11" xfId="203"/>
    <cellStyle name="Comma 5 4 2" xfId="113"/>
    <cellStyle name="Comma 5 4 2 2" xfId="1002"/>
    <cellStyle name="Comma 5 4 2 2 2" xfId="2019"/>
    <cellStyle name="Comma 5 4 2 2 2 2" xfId="4047"/>
    <cellStyle name="Comma 5 4 2 2 2 3" xfId="6077"/>
    <cellStyle name="Comma 5 4 2 2 3" xfId="3034"/>
    <cellStyle name="Comma 5 4 2 2 4" xfId="5061"/>
    <cellStyle name="Comma 5 4 2 2 5" xfId="7710"/>
    <cellStyle name="Comma 5 4 2 3" xfId="1573"/>
    <cellStyle name="Comma 5 4 2 3 2" xfId="3601"/>
    <cellStyle name="Comma 5 4 2 3 3" xfId="5631"/>
    <cellStyle name="Comma 5 4 2 4" xfId="2588"/>
    <cellStyle name="Comma 5 4 2 5" xfId="4615"/>
    <cellStyle name="Comma 5 4 2 6" xfId="7265"/>
    <cellStyle name="Comma 5 4 2 7" xfId="548"/>
    <cellStyle name="Comma 5 4 2 8" xfId="250"/>
    <cellStyle name="Comma 5 4 3" xfId="963"/>
    <cellStyle name="Comma 5 4 3 2" xfId="1980"/>
    <cellStyle name="Comma 5 4 3 2 2" xfId="4008"/>
    <cellStyle name="Comma 5 4 3 2 3" xfId="6038"/>
    <cellStyle name="Comma 5 4 3 3" xfId="2995"/>
    <cellStyle name="Comma 5 4 3 4" xfId="5022"/>
    <cellStyle name="Comma 5 4 3 5" xfId="7671"/>
    <cellStyle name="Comma 5 4 4" xfId="1536"/>
    <cellStyle name="Comma 5 4 4 2" xfId="3564"/>
    <cellStyle name="Comma 5 4 4 3" xfId="5594"/>
    <cellStyle name="Comma 5 4 5" xfId="2551"/>
    <cellStyle name="Comma 5 4 6" xfId="4578"/>
    <cellStyle name="Comma 5 4 7" xfId="6671"/>
    <cellStyle name="Comma 5 4 8" xfId="7228"/>
    <cellStyle name="Comma 5 4 9" xfId="511"/>
    <cellStyle name="Comma 5 5" xfId="76"/>
    <cellStyle name="Comma 5 5 10" xfId="8151"/>
    <cellStyle name="Comma 5 5 11" xfId="214"/>
    <cellStyle name="Comma 5 5 2" xfId="124"/>
    <cellStyle name="Comma 5 5 2 2" xfId="1013"/>
    <cellStyle name="Comma 5 5 2 2 2" xfId="2030"/>
    <cellStyle name="Comma 5 5 2 2 2 2" xfId="4058"/>
    <cellStyle name="Comma 5 5 2 2 2 3" xfId="6088"/>
    <cellStyle name="Comma 5 5 2 2 3" xfId="3045"/>
    <cellStyle name="Comma 5 5 2 2 4" xfId="5072"/>
    <cellStyle name="Comma 5 5 2 2 5" xfId="7721"/>
    <cellStyle name="Comma 5 5 2 3" xfId="1584"/>
    <cellStyle name="Comma 5 5 2 3 2" xfId="3612"/>
    <cellStyle name="Comma 5 5 2 3 3" xfId="5642"/>
    <cellStyle name="Comma 5 5 2 4" xfId="2599"/>
    <cellStyle name="Comma 5 5 2 5" xfId="4626"/>
    <cellStyle name="Comma 5 5 2 6" xfId="7276"/>
    <cellStyle name="Comma 5 5 2 7" xfId="559"/>
    <cellStyle name="Comma 5 5 2 8" xfId="261"/>
    <cellStyle name="Comma 5 5 3" xfId="962"/>
    <cellStyle name="Comma 5 5 3 2" xfId="1979"/>
    <cellStyle name="Comma 5 5 3 2 2" xfId="4007"/>
    <cellStyle name="Comma 5 5 3 2 3" xfId="6037"/>
    <cellStyle name="Comma 5 5 3 3" xfId="2994"/>
    <cellStyle name="Comma 5 5 3 4" xfId="5021"/>
    <cellStyle name="Comma 5 5 3 5" xfId="7670"/>
    <cellStyle name="Comma 5 5 4" xfId="1547"/>
    <cellStyle name="Comma 5 5 4 2" xfId="3575"/>
    <cellStyle name="Comma 5 5 4 3" xfId="5605"/>
    <cellStyle name="Comma 5 5 5" xfId="2562"/>
    <cellStyle name="Comma 5 5 6" xfId="4589"/>
    <cellStyle name="Comma 5 5 7" xfId="6672"/>
    <cellStyle name="Comma 5 5 8" xfId="7239"/>
    <cellStyle name="Comma 5 5 9" xfId="522"/>
    <cellStyle name="Comma 5 6" xfId="87"/>
    <cellStyle name="Comma 5 6 2" xfId="134"/>
    <cellStyle name="Comma 5 6 2 2" xfId="2002"/>
    <cellStyle name="Comma 5 6 2 2 2" xfId="4030"/>
    <cellStyle name="Comma 5 6 2 2 3" xfId="6060"/>
    <cellStyle name="Comma 5 6 2 3" xfId="3017"/>
    <cellStyle name="Comma 5 6 2 4" xfId="5044"/>
    <cellStyle name="Comma 5 6 2 5" xfId="7693"/>
    <cellStyle name="Comma 5 6 2 6" xfId="985"/>
    <cellStyle name="Comma 5 6 2 7" xfId="271"/>
    <cellStyle name="Comma 5 6 3" xfId="1556"/>
    <cellStyle name="Comma 5 6 3 2" xfId="3584"/>
    <cellStyle name="Comma 5 6 3 3" xfId="5614"/>
    <cellStyle name="Comma 5 6 4" xfId="2571"/>
    <cellStyle name="Comma 5 6 5" xfId="4598"/>
    <cellStyle name="Comma 5 6 6" xfId="7248"/>
    <cellStyle name="Comma 5 6 7" xfId="531"/>
    <cellStyle name="Comma 5 6 8" xfId="8161"/>
    <cellStyle name="Comma 5 6 9" xfId="224"/>
    <cellStyle name="Comma 5 7" xfId="46"/>
    <cellStyle name="Comma 5 7 2" xfId="143"/>
    <cellStyle name="Comma 5 7 2 2" xfId="1984"/>
    <cellStyle name="Comma 5 7 2 2 2" xfId="4012"/>
    <cellStyle name="Comma 5 7 2 2 3" xfId="6042"/>
    <cellStyle name="Comma 5 7 2 3" xfId="2999"/>
    <cellStyle name="Comma 5 7 2 4" xfId="5026"/>
    <cellStyle name="Comma 5 7 2 5" xfId="7675"/>
    <cellStyle name="Comma 5 7 2 6" xfId="967"/>
    <cellStyle name="Comma 5 7 2 7" xfId="280"/>
    <cellStyle name="Comma 5 7 3" xfId="1519"/>
    <cellStyle name="Comma 5 7 3 2" xfId="3547"/>
    <cellStyle name="Comma 5 7 3 3" xfId="5577"/>
    <cellStyle name="Comma 5 7 4" xfId="2534"/>
    <cellStyle name="Comma 5 7 5" xfId="4561"/>
    <cellStyle name="Comma 5 7 6" xfId="7211"/>
    <cellStyle name="Comma 5 7 7" xfId="491"/>
    <cellStyle name="Comma 5 7 8" xfId="186"/>
    <cellStyle name="Comma 5 8" xfId="96"/>
    <cellStyle name="Comma 5 8 2" xfId="1160"/>
    <cellStyle name="Comma 5 8 2 2" xfId="2177"/>
    <cellStyle name="Comma 5 8 2 2 2" xfId="4205"/>
    <cellStyle name="Comma 5 8 2 2 3" xfId="6235"/>
    <cellStyle name="Comma 5 8 2 3" xfId="3192"/>
    <cellStyle name="Comma 5 8 2 4" xfId="5219"/>
    <cellStyle name="Comma 5 8 2 5" xfId="7868"/>
    <cellStyle name="Comma 5 8 3" xfId="1731"/>
    <cellStyle name="Comma 5 8 3 2" xfId="3759"/>
    <cellStyle name="Comma 5 8 3 3" xfId="5789"/>
    <cellStyle name="Comma 5 8 4" xfId="2746"/>
    <cellStyle name="Comma 5 8 5" xfId="4773"/>
    <cellStyle name="Comma 5 8 6" xfId="7423"/>
    <cellStyle name="Comma 5 8 7" xfId="706"/>
    <cellStyle name="Comma 5 8 8" xfId="233"/>
    <cellStyle name="Comma 5 9" xfId="846"/>
    <cellStyle name="Comma 5 9 2" xfId="1863"/>
    <cellStyle name="Comma 5 9 2 2" xfId="3891"/>
    <cellStyle name="Comma 5 9 2 3" xfId="5921"/>
    <cellStyle name="Comma 5 9 3" xfId="2878"/>
    <cellStyle name="Comma 5 9 4" xfId="4905"/>
    <cellStyle name="Comma 5 9 5" xfId="7554"/>
    <cellStyle name="Comma 50" xfId="462"/>
    <cellStyle name="Comma 50 2" xfId="709"/>
    <cellStyle name="Comma 50 2 2" xfId="1163"/>
    <cellStyle name="Comma 50 2 2 2" xfId="2180"/>
    <cellStyle name="Comma 50 2 2 2 2" xfId="4208"/>
    <cellStyle name="Comma 50 2 2 2 3" xfId="6238"/>
    <cellStyle name="Comma 50 2 2 3" xfId="3195"/>
    <cellStyle name="Comma 50 2 2 4" xfId="5222"/>
    <cellStyle name="Comma 50 2 2 5" xfId="7871"/>
    <cellStyle name="Comma 50 2 3" xfId="1734"/>
    <cellStyle name="Comma 50 2 3 2" xfId="3762"/>
    <cellStyle name="Comma 50 2 3 3" xfId="5792"/>
    <cellStyle name="Comma 50 2 4" xfId="2749"/>
    <cellStyle name="Comma 50 2 5" xfId="4776"/>
    <cellStyle name="Comma 50 2 6" xfId="6674"/>
    <cellStyle name="Comma 50 2 7" xfId="7426"/>
    <cellStyle name="Comma 50 3" xfId="928"/>
    <cellStyle name="Comma 50 3 2" xfId="1945"/>
    <cellStyle name="Comma 50 3 2 2" xfId="3973"/>
    <cellStyle name="Comma 50 3 2 3" xfId="6003"/>
    <cellStyle name="Comma 50 3 3" xfId="2960"/>
    <cellStyle name="Comma 50 3 4" xfId="4987"/>
    <cellStyle name="Comma 50 3 5" xfId="7636"/>
    <cellStyle name="Comma 50 4" xfId="1371"/>
    <cellStyle name="Comma 50 4 2" xfId="2386"/>
    <cellStyle name="Comma 50 4 2 2" xfId="4414"/>
    <cellStyle name="Comma 50 4 2 3" xfId="6444"/>
    <cellStyle name="Comma 50 4 3" xfId="3401"/>
    <cellStyle name="Comma 50 4 4" xfId="5428"/>
    <cellStyle name="Comma 50 4 5" xfId="8077"/>
    <cellStyle name="Comma 50 5" xfId="1496"/>
    <cellStyle name="Comma 50 5 2" xfId="3524"/>
    <cellStyle name="Comma 50 5 3" xfId="5554"/>
    <cellStyle name="Comma 50 6" xfId="2511"/>
    <cellStyle name="Comma 50 7" xfId="4538"/>
    <cellStyle name="Comma 50 8" xfId="6673"/>
    <cellStyle name="Comma 50 9" xfId="7188"/>
    <cellStyle name="Comma 51" xfId="463"/>
    <cellStyle name="Comma 51 2" xfId="710"/>
    <cellStyle name="Comma 51 2 2" xfId="1164"/>
    <cellStyle name="Comma 51 2 2 2" xfId="2181"/>
    <cellStyle name="Comma 51 2 2 2 2" xfId="4209"/>
    <cellStyle name="Comma 51 2 2 2 3" xfId="6239"/>
    <cellStyle name="Comma 51 2 2 3" xfId="3196"/>
    <cellStyle name="Comma 51 2 2 4" xfId="5223"/>
    <cellStyle name="Comma 51 2 2 5" xfId="7872"/>
    <cellStyle name="Comma 51 2 3" xfId="1735"/>
    <cellStyle name="Comma 51 2 3 2" xfId="3763"/>
    <cellStyle name="Comma 51 2 3 3" xfId="5793"/>
    <cellStyle name="Comma 51 2 4" xfId="2750"/>
    <cellStyle name="Comma 51 2 5" xfId="4777"/>
    <cellStyle name="Comma 51 2 6" xfId="6676"/>
    <cellStyle name="Comma 51 2 7" xfId="7427"/>
    <cellStyle name="Comma 51 3" xfId="929"/>
    <cellStyle name="Comma 51 3 2" xfId="1946"/>
    <cellStyle name="Comma 51 3 2 2" xfId="3974"/>
    <cellStyle name="Comma 51 3 2 3" xfId="6004"/>
    <cellStyle name="Comma 51 3 3" xfId="2961"/>
    <cellStyle name="Comma 51 3 4" xfId="4988"/>
    <cellStyle name="Comma 51 3 5" xfId="7637"/>
    <cellStyle name="Comma 51 4" xfId="1372"/>
    <cellStyle name="Comma 51 4 2" xfId="2387"/>
    <cellStyle name="Comma 51 4 2 2" xfId="4415"/>
    <cellStyle name="Comma 51 4 2 3" xfId="6445"/>
    <cellStyle name="Comma 51 4 3" xfId="3402"/>
    <cellStyle name="Comma 51 4 4" xfId="5429"/>
    <cellStyle name="Comma 51 4 5" xfId="8078"/>
    <cellStyle name="Comma 51 5" xfId="1497"/>
    <cellStyle name="Comma 51 5 2" xfId="3525"/>
    <cellStyle name="Comma 51 5 3" xfId="5555"/>
    <cellStyle name="Comma 51 6" xfId="2512"/>
    <cellStyle name="Comma 51 7" xfId="4539"/>
    <cellStyle name="Comma 51 8" xfId="6675"/>
    <cellStyle name="Comma 51 9" xfId="7189"/>
    <cellStyle name="Comma 52" xfId="464"/>
    <cellStyle name="Comma 52 2" xfId="711"/>
    <cellStyle name="Comma 52 2 2" xfId="1165"/>
    <cellStyle name="Comma 52 2 2 2" xfId="2182"/>
    <cellStyle name="Comma 52 2 2 2 2" xfId="4210"/>
    <cellStyle name="Comma 52 2 2 2 3" xfId="6240"/>
    <cellStyle name="Comma 52 2 2 3" xfId="3197"/>
    <cellStyle name="Comma 52 2 2 4" xfId="5224"/>
    <cellStyle name="Comma 52 2 2 5" xfId="7873"/>
    <cellStyle name="Comma 52 2 3" xfId="1736"/>
    <cellStyle name="Comma 52 2 3 2" xfId="3764"/>
    <cellStyle name="Comma 52 2 3 3" xfId="5794"/>
    <cellStyle name="Comma 52 2 4" xfId="2751"/>
    <cellStyle name="Comma 52 2 5" xfId="4778"/>
    <cellStyle name="Comma 52 2 6" xfId="6678"/>
    <cellStyle name="Comma 52 2 7" xfId="7428"/>
    <cellStyle name="Comma 52 3" xfId="930"/>
    <cellStyle name="Comma 52 3 2" xfId="1947"/>
    <cellStyle name="Comma 52 3 2 2" xfId="3975"/>
    <cellStyle name="Comma 52 3 2 3" xfId="6005"/>
    <cellStyle name="Comma 52 3 3" xfId="2962"/>
    <cellStyle name="Comma 52 3 4" xfId="4989"/>
    <cellStyle name="Comma 52 3 5" xfId="7638"/>
    <cellStyle name="Comma 52 4" xfId="1373"/>
    <cellStyle name="Comma 52 4 2" xfId="2388"/>
    <cellStyle name="Comma 52 4 2 2" xfId="4416"/>
    <cellStyle name="Comma 52 4 2 3" xfId="6446"/>
    <cellStyle name="Comma 52 4 3" xfId="3403"/>
    <cellStyle name="Comma 52 4 4" xfId="5430"/>
    <cellStyle name="Comma 52 4 5" xfId="8079"/>
    <cellStyle name="Comma 52 5" xfId="1498"/>
    <cellStyle name="Comma 52 5 2" xfId="3526"/>
    <cellStyle name="Comma 52 5 3" xfId="5556"/>
    <cellStyle name="Comma 52 6" xfId="2513"/>
    <cellStyle name="Comma 52 7" xfId="4540"/>
    <cellStyle name="Comma 52 8" xfId="6677"/>
    <cellStyle name="Comma 52 9" xfId="7190"/>
    <cellStyle name="Comma 53" xfId="465"/>
    <cellStyle name="Comma 53 2" xfId="712"/>
    <cellStyle name="Comma 53 2 2" xfId="1166"/>
    <cellStyle name="Comma 53 2 2 2" xfId="2183"/>
    <cellStyle name="Comma 53 2 2 2 2" xfId="4211"/>
    <cellStyle name="Comma 53 2 2 2 3" xfId="6241"/>
    <cellStyle name="Comma 53 2 2 3" xfId="3198"/>
    <cellStyle name="Comma 53 2 2 4" xfId="5225"/>
    <cellStyle name="Comma 53 2 2 5" xfId="7874"/>
    <cellStyle name="Comma 53 2 3" xfId="1737"/>
    <cellStyle name="Comma 53 2 3 2" xfId="3765"/>
    <cellStyle name="Comma 53 2 3 3" xfId="5795"/>
    <cellStyle name="Comma 53 2 4" xfId="2752"/>
    <cellStyle name="Comma 53 2 5" xfId="4779"/>
    <cellStyle name="Comma 53 2 6" xfId="6680"/>
    <cellStyle name="Comma 53 2 7" xfId="7429"/>
    <cellStyle name="Comma 53 3" xfId="931"/>
    <cellStyle name="Comma 53 3 2" xfId="1948"/>
    <cellStyle name="Comma 53 3 2 2" xfId="3976"/>
    <cellStyle name="Comma 53 3 2 3" xfId="6006"/>
    <cellStyle name="Comma 53 3 3" xfId="2963"/>
    <cellStyle name="Comma 53 3 4" xfId="4990"/>
    <cellStyle name="Comma 53 3 5" xfId="7639"/>
    <cellStyle name="Comma 53 4" xfId="1374"/>
    <cellStyle name="Comma 53 4 2" xfId="2389"/>
    <cellStyle name="Comma 53 4 2 2" xfId="4417"/>
    <cellStyle name="Comma 53 4 2 3" xfId="6447"/>
    <cellStyle name="Comma 53 4 3" xfId="3404"/>
    <cellStyle name="Comma 53 4 4" xfId="5431"/>
    <cellStyle name="Comma 53 4 5" xfId="8080"/>
    <cellStyle name="Comma 53 5" xfId="1499"/>
    <cellStyle name="Comma 53 5 2" xfId="3527"/>
    <cellStyle name="Comma 53 5 3" xfId="5557"/>
    <cellStyle name="Comma 53 6" xfId="2514"/>
    <cellStyle name="Comma 53 7" xfId="4541"/>
    <cellStyle name="Comma 53 8" xfId="6679"/>
    <cellStyle name="Comma 53 9" xfId="7191"/>
    <cellStyle name="Comma 54" xfId="467"/>
    <cellStyle name="Comma 54 2" xfId="713"/>
    <cellStyle name="Comma 54 2 2" xfId="1167"/>
    <cellStyle name="Comma 54 2 2 2" xfId="2184"/>
    <cellStyle name="Comma 54 2 2 2 2" xfId="4212"/>
    <cellStyle name="Comma 54 2 2 2 3" xfId="6242"/>
    <cellStyle name="Comma 54 2 2 3" xfId="3199"/>
    <cellStyle name="Comma 54 2 2 4" xfId="5226"/>
    <cellStyle name="Comma 54 2 2 5" xfId="7875"/>
    <cellStyle name="Comma 54 2 3" xfId="1738"/>
    <cellStyle name="Comma 54 2 3 2" xfId="3766"/>
    <cellStyle name="Comma 54 2 3 3" xfId="5796"/>
    <cellStyle name="Comma 54 2 4" xfId="2753"/>
    <cellStyle name="Comma 54 2 5" xfId="4780"/>
    <cellStyle name="Comma 54 2 6" xfId="6682"/>
    <cellStyle name="Comma 54 2 7" xfId="7430"/>
    <cellStyle name="Comma 54 3" xfId="933"/>
    <cellStyle name="Comma 54 3 2" xfId="1950"/>
    <cellStyle name="Comma 54 3 2 2" xfId="3978"/>
    <cellStyle name="Comma 54 3 2 3" xfId="6008"/>
    <cellStyle name="Comma 54 3 3" xfId="2965"/>
    <cellStyle name="Comma 54 3 4" xfId="4992"/>
    <cellStyle name="Comma 54 3 5" xfId="7641"/>
    <cellStyle name="Comma 54 4" xfId="1376"/>
    <cellStyle name="Comma 54 4 2" xfId="2391"/>
    <cellStyle name="Comma 54 4 2 2" xfId="4419"/>
    <cellStyle name="Comma 54 4 2 3" xfId="6449"/>
    <cellStyle name="Comma 54 4 3" xfId="3406"/>
    <cellStyle name="Comma 54 4 4" xfId="5433"/>
    <cellStyle name="Comma 54 4 5" xfId="8082"/>
    <cellStyle name="Comma 54 5" xfId="1501"/>
    <cellStyle name="Comma 54 5 2" xfId="3529"/>
    <cellStyle name="Comma 54 5 3" xfId="5559"/>
    <cellStyle name="Comma 54 6" xfId="2516"/>
    <cellStyle name="Comma 54 7" xfId="4543"/>
    <cellStyle name="Comma 54 8" xfId="6681"/>
    <cellStyle name="Comma 54 9" xfId="7193"/>
    <cellStyle name="Comma 55" xfId="469"/>
    <cellStyle name="Comma 55 2" xfId="714"/>
    <cellStyle name="Comma 55 2 2" xfId="1168"/>
    <cellStyle name="Comma 55 2 2 2" xfId="2185"/>
    <cellStyle name="Comma 55 2 2 2 2" xfId="4213"/>
    <cellStyle name="Comma 55 2 2 2 3" xfId="6243"/>
    <cellStyle name="Comma 55 2 2 3" xfId="3200"/>
    <cellStyle name="Comma 55 2 2 4" xfId="5227"/>
    <cellStyle name="Comma 55 2 2 5" xfId="7876"/>
    <cellStyle name="Comma 55 2 3" xfId="1739"/>
    <cellStyle name="Comma 55 2 3 2" xfId="3767"/>
    <cellStyle name="Comma 55 2 3 3" xfId="5797"/>
    <cellStyle name="Comma 55 2 4" xfId="2754"/>
    <cellStyle name="Comma 55 2 5" xfId="4781"/>
    <cellStyle name="Comma 55 2 6" xfId="6684"/>
    <cellStyle name="Comma 55 2 7" xfId="7431"/>
    <cellStyle name="Comma 55 3" xfId="935"/>
    <cellStyle name="Comma 55 3 2" xfId="1952"/>
    <cellStyle name="Comma 55 3 2 2" xfId="3980"/>
    <cellStyle name="Comma 55 3 2 3" xfId="6010"/>
    <cellStyle name="Comma 55 3 3" xfId="2967"/>
    <cellStyle name="Comma 55 3 4" xfId="4994"/>
    <cellStyle name="Comma 55 3 5" xfId="7643"/>
    <cellStyle name="Comma 55 4" xfId="1378"/>
    <cellStyle name="Comma 55 4 2" xfId="2393"/>
    <cellStyle name="Comma 55 4 2 2" xfId="4421"/>
    <cellStyle name="Comma 55 4 2 3" xfId="6451"/>
    <cellStyle name="Comma 55 4 3" xfId="3408"/>
    <cellStyle name="Comma 55 4 4" xfId="5435"/>
    <cellStyle name="Comma 55 4 5" xfId="8084"/>
    <cellStyle name="Comma 55 5" xfId="1503"/>
    <cellStyle name="Comma 55 5 2" xfId="3531"/>
    <cellStyle name="Comma 55 5 3" xfId="5561"/>
    <cellStyle name="Comma 55 6" xfId="2518"/>
    <cellStyle name="Comma 55 7" xfId="4545"/>
    <cellStyle name="Comma 55 8" xfId="6683"/>
    <cellStyle name="Comma 55 9" xfId="7195"/>
    <cellStyle name="Comma 56" xfId="466"/>
    <cellStyle name="Comma 56 2" xfId="715"/>
    <cellStyle name="Comma 56 2 2" xfId="1169"/>
    <cellStyle name="Comma 56 2 2 2" xfId="2186"/>
    <cellStyle name="Comma 56 2 2 2 2" xfId="4214"/>
    <cellStyle name="Comma 56 2 2 2 3" xfId="6244"/>
    <cellStyle name="Comma 56 2 2 3" xfId="3201"/>
    <cellStyle name="Comma 56 2 2 4" xfId="5228"/>
    <cellStyle name="Comma 56 2 2 5" xfId="7877"/>
    <cellStyle name="Comma 56 2 3" xfId="1740"/>
    <cellStyle name="Comma 56 2 3 2" xfId="3768"/>
    <cellStyle name="Comma 56 2 3 3" xfId="5798"/>
    <cellStyle name="Comma 56 2 4" xfId="2755"/>
    <cellStyle name="Comma 56 2 5" xfId="4782"/>
    <cellStyle name="Comma 56 2 6" xfId="6686"/>
    <cellStyle name="Comma 56 2 7" xfId="7432"/>
    <cellStyle name="Comma 56 3" xfId="932"/>
    <cellStyle name="Comma 56 3 2" xfId="1949"/>
    <cellStyle name="Comma 56 3 2 2" xfId="3977"/>
    <cellStyle name="Comma 56 3 2 3" xfId="6007"/>
    <cellStyle name="Comma 56 3 3" xfId="2964"/>
    <cellStyle name="Comma 56 3 4" xfId="4991"/>
    <cellStyle name="Comma 56 3 5" xfId="7640"/>
    <cellStyle name="Comma 56 4" xfId="1375"/>
    <cellStyle name="Comma 56 4 2" xfId="2390"/>
    <cellStyle name="Comma 56 4 2 2" xfId="4418"/>
    <cellStyle name="Comma 56 4 2 3" xfId="6448"/>
    <cellStyle name="Comma 56 4 3" xfId="3405"/>
    <cellStyle name="Comma 56 4 4" xfId="5432"/>
    <cellStyle name="Comma 56 4 5" xfId="8081"/>
    <cellStyle name="Comma 56 5" xfId="1500"/>
    <cellStyle name="Comma 56 5 2" xfId="3528"/>
    <cellStyle name="Comma 56 5 3" xfId="5558"/>
    <cellStyle name="Comma 56 6" xfId="2515"/>
    <cellStyle name="Comma 56 7" xfId="4542"/>
    <cellStyle name="Comma 56 8" xfId="6685"/>
    <cellStyle name="Comma 56 9" xfId="7192"/>
    <cellStyle name="Comma 57" xfId="470"/>
    <cellStyle name="Comma 57 2" xfId="716"/>
    <cellStyle name="Comma 57 2 2" xfId="1170"/>
    <cellStyle name="Comma 57 2 2 2" xfId="2187"/>
    <cellStyle name="Comma 57 2 2 2 2" xfId="4215"/>
    <cellStyle name="Comma 57 2 2 2 3" xfId="6245"/>
    <cellStyle name="Comma 57 2 2 3" xfId="3202"/>
    <cellStyle name="Comma 57 2 2 4" xfId="5229"/>
    <cellStyle name="Comma 57 2 2 5" xfId="7878"/>
    <cellStyle name="Comma 57 2 3" xfId="1741"/>
    <cellStyle name="Comma 57 2 3 2" xfId="3769"/>
    <cellStyle name="Comma 57 2 3 3" xfId="5799"/>
    <cellStyle name="Comma 57 2 4" xfId="2756"/>
    <cellStyle name="Comma 57 2 5" xfId="4783"/>
    <cellStyle name="Comma 57 2 6" xfId="6688"/>
    <cellStyle name="Comma 57 2 7" xfId="7433"/>
    <cellStyle name="Comma 57 3" xfId="936"/>
    <cellStyle name="Comma 57 3 2" xfId="1953"/>
    <cellStyle name="Comma 57 3 2 2" xfId="3981"/>
    <cellStyle name="Comma 57 3 2 3" xfId="6011"/>
    <cellStyle name="Comma 57 3 3" xfId="2968"/>
    <cellStyle name="Comma 57 3 4" xfId="4995"/>
    <cellStyle name="Comma 57 3 5" xfId="7644"/>
    <cellStyle name="Comma 57 4" xfId="1379"/>
    <cellStyle name="Comma 57 4 2" xfId="2394"/>
    <cellStyle name="Comma 57 4 2 2" xfId="4422"/>
    <cellStyle name="Comma 57 4 2 3" xfId="6452"/>
    <cellStyle name="Comma 57 4 3" xfId="3409"/>
    <cellStyle name="Comma 57 4 4" xfId="5436"/>
    <cellStyle name="Comma 57 4 5" xfId="8085"/>
    <cellStyle name="Comma 57 5" xfId="1504"/>
    <cellStyle name="Comma 57 5 2" xfId="3532"/>
    <cellStyle name="Comma 57 5 3" xfId="5562"/>
    <cellStyle name="Comma 57 6" xfId="2519"/>
    <cellStyle name="Comma 57 7" xfId="4546"/>
    <cellStyle name="Comma 57 8" xfId="6687"/>
    <cellStyle name="Comma 57 9" xfId="7196"/>
    <cellStyle name="Comma 58" xfId="472"/>
    <cellStyle name="Comma 58 2" xfId="717"/>
    <cellStyle name="Comma 58 2 2" xfId="1171"/>
    <cellStyle name="Comma 58 2 2 2" xfId="2188"/>
    <cellStyle name="Comma 58 2 2 2 2" xfId="4216"/>
    <cellStyle name="Comma 58 2 2 2 3" xfId="6246"/>
    <cellStyle name="Comma 58 2 2 3" xfId="3203"/>
    <cellStyle name="Comma 58 2 2 4" xfId="5230"/>
    <cellStyle name="Comma 58 2 2 5" xfId="7879"/>
    <cellStyle name="Comma 58 2 3" xfId="1742"/>
    <cellStyle name="Comma 58 2 3 2" xfId="3770"/>
    <cellStyle name="Comma 58 2 3 3" xfId="5800"/>
    <cellStyle name="Comma 58 2 4" xfId="2757"/>
    <cellStyle name="Comma 58 2 5" xfId="4784"/>
    <cellStyle name="Comma 58 2 6" xfId="6690"/>
    <cellStyle name="Comma 58 2 7" xfId="7434"/>
    <cellStyle name="Comma 58 3" xfId="938"/>
    <cellStyle name="Comma 58 3 2" xfId="1955"/>
    <cellStyle name="Comma 58 3 2 2" xfId="3983"/>
    <cellStyle name="Comma 58 3 2 3" xfId="6013"/>
    <cellStyle name="Comma 58 3 3" xfId="2970"/>
    <cellStyle name="Comma 58 3 4" xfId="4997"/>
    <cellStyle name="Comma 58 3 5" xfId="7646"/>
    <cellStyle name="Comma 58 4" xfId="1381"/>
    <cellStyle name="Comma 58 4 2" xfId="2396"/>
    <cellStyle name="Comma 58 4 2 2" xfId="4424"/>
    <cellStyle name="Comma 58 4 2 3" xfId="6454"/>
    <cellStyle name="Comma 58 4 3" xfId="3411"/>
    <cellStyle name="Comma 58 4 4" xfId="5438"/>
    <cellStyle name="Comma 58 4 5" xfId="8087"/>
    <cellStyle name="Comma 58 5" xfId="1506"/>
    <cellStyle name="Comma 58 5 2" xfId="3534"/>
    <cellStyle name="Comma 58 5 3" xfId="5564"/>
    <cellStyle name="Comma 58 6" xfId="2521"/>
    <cellStyle name="Comma 58 7" xfId="4548"/>
    <cellStyle name="Comma 58 8" xfId="6689"/>
    <cellStyle name="Comma 58 9" xfId="7198"/>
    <cellStyle name="Comma 59" xfId="473"/>
    <cellStyle name="Comma 59 2" xfId="718"/>
    <cellStyle name="Comma 59 2 2" xfId="1172"/>
    <cellStyle name="Comma 59 2 2 2" xfId="2189"/>
    <cellStyle name="Comma 59 2 2 2 2" xfId="4217"/>
    <cellStyle name="Comma 59 2 2 2 3" xfId="6247"/>
    <cellStyle name="Comma 59 2 2 3" xfId="3204"/>
    <cellStyle name="Comma 59 2 2 4" xfId="5231"/>
    <cellStyle name="Comma 59 2 2 5" xfId="7880"/>
    <cellStyle name="Comma 59 2 3" xfId="1743"/>
    <cellStyle name="Comma 59 2 3 2" xfId="3771"/>
    <cellStyle name="Comma 59 2 3 3" xfId="5801"/>
    <cellStyle name="Comma 59 2 4" xfId="2758"/>
    <cellStyle name="Comma 59 2 5" xfId="4785"/>
    <cellStyle name="Comma 59 2 6" xfId="6692"/>
    <cellStyle name="Comma 59 2 7" xfId="7435"/>
    <cellStyle name="Comma 59 3" xfId="939"/>
    <cellStyle name="Comma 59 3 2" xfId="1956"/>
    <cellStyle name="Comma 59 3 2 2" xfId="3984"/>
    <cellStyle name="Comma 59 3 2 3" xfId="6014"/>
    <cellStyle name="Comma 59 3 3" xfId="2971"/>
    <cellStyle name="Comma 59 3 4" xfId="4998"/>
    <cellStyle name="Comma 59 3 5" xfId="7647"/>
    <cellStyle name="Comma 59 4" xfId="1382"/>
    <cellStyle name="Comma 59 4 2" xfId="2397"/>
    <cellStyle name="Comma 59 4 2 2" xfId="4425"/>
    <cellStyle name="Comma 59 4 2 3" xfId="6455"/>
    <cellStyle name="Comma 59 4 3" xfId="3412"/>
    <cellStyle name="Comma 59 4 4" xfId="5439"/>
    <cellStyle name="Comma 59 4 5" xfId="8088"/>
    <cellStyle name="Comma 59 5" xfId="1507"/>
    <cellStyle name="Comma 59 5 2" xfId="3535"/>
    <cellStyle name="Comma 59 5 3" xfId="5565"/>
    <cellStyle name="Comma 59 6" xfId="2522"/>
    <cellStyle name="Comma 59 7" xfId="4549"/>
    <cellStyle name="Comma 59 8" xfId="6691"/>
    <cellStyle name="Comma 59 9" xfId="7199"/>
    <cellStyle name="Comma 6" xfId="25"/>
    <cellStyle name="Comma 6 2" xfId="56"/>
    <cellStyle name="Comma 6 2 10" xfId="6694"/>
    <cellStyle name="Comma 6 2 11" xfId="7115"/>
    <cellStyle name="Comma 6 2 12" xfId="384"/>
    <cellStyle name="Comma 6 2 13" xfId="8133"/>
    <cellStyle name="Comma 6 2 14" xfId="196"/>
    <cellStyle name="Comma 6 2 2" xfId="106"/>
    <cellStyle name="Comma 6 2 2 2" xfId="995"/>
    <cellStyle name="Comma 6 2 2 2 2" xfId="2012"/>
    <cellStyle name="Comma 6 2 2 2 2 2" xfId="4040"/>
    <cellStyle name="Comma 6 2 2 2 2 3" xfId="6070"/>
    <cellStyle name="Comma 6 2 2 2 3" xfId="3027"/>
    <cellStyle name="Comma 6 2 2 2 4" xfId="5054"/>
    <cellStyle name="Comma 6 2 2 2 5" xfId="7703"/>
    <cellStyle name="Comma 6 2 2 3" xfId="1566"/>
    <cellStyle name="Comma 6 2 2 3 2" xfId="3594"/>
    <cellStyle name="Comma 6 2 2 3 3" xfId="5624"/>
    <cellStyle name="Comma 6 2 2 4" xfId="2581"/>
    <cellStyle name="Comma 6 2 2 5" xfId="4608"/>
    <cellStyle name="Comma 6 2 2 6" xfId="6695"/>
    <cellStyle name="Comma 6 2 2 7" xfId="7258"/>
    <cellStyle name="Comma 6 2 2 8" xfId="541"/>
    <cellStyle name="Comma 6 2 2 9" xfId="243"/>
    <cellStyle name="Comma 6 2 3" xfId="504"/>
    <cellStyle name="Comma 6 2 3 2" xfId="978"/>
    <cellStyle name="Comma 6 2 3 2 2" xfId="1995"/>
    <cellStyle name="Comma 6 2 3 2 2 2" xfId="4023"/>
    <cellStyle name="Comma 6 2 3 2 2 3" xfId="6053"/>
    <cellStyle name="Comma 6 2 3 2 3" xfId="3010"/>
    <cellStyle name="Comma 6 2 3 2 4" xfId="5037"/>
    <cellStyle name="Comma 6 2 3 2 5" xfId="7686"/>
    <cellStyle name="Comma 6 2 3 3" xfId="1529"/>
    <cellStyle name="Comma 6 2 3 3 2" xfId="3557"/>
    <cellStyle name="Comma 6 2 3 3 3" xfId="5587"/>
    <cellStyle name="Comma 6 2 3 4" xfId="2544"/>
    <cellStyle name="Comma 6 2 3 5" xfId="4571"/>
    <cellStyle name="Comma 6 2 3 6" xfId="7221"/>
    <cellStyle name="Comma 6 2 4" xfId="719"/>
    <cellStyle name="Comma 6 2 4 2" xfId="1173"/>
    <cellStyle name="Comma 6 2 4 2 2" xfId="2190"/>
    <cellStyle name="Comma 6 2 4 2 2 2" xfId="4218"/>
    <cellStyle name="Comma 6 2 4 2 2 3" xfId="6248"/>
    <cellStyle name="Comma 6 2 4 2 3" xfId="3205"/>
    <cellStyle name="Comma 6 2 4 2 4" xfId="5232"/>
    <cellStyle name="Comma 6 2 4 2 5" xfId="7881"/>
    <cellStyle name="Comma 6 2 4 3" xfId="1744"/>
    <cellStyle name="Comma 6 2 4 3 2" xfId="3772"/>
    <cellStyle name="Comma 6 2 4 3 3" xfId="5802"/>
    <cellStyle name="Comma 6 2 4 4" xfId="2759"/>
    <cellStyle name="Comma 6 2 4 5" xfId="4786"/>
    <cellStyle name="Comma 6 2 4 6" xfId="7436"/>
    <cellStyle name="Comma 6 2 5" xfId="854"/>
    <cellStyle name="Comma 6 2 5 2" xfId="1871"/>
    <cellStyle name="Comma 6 2 5 2 2" xfId="3899"/>
    <cellStyle name="Comma 6 2 5 2 3" xfId="5929"/>
    <cellStyle name="Comma 6 2 5 3" xfId="2886"/>
    <cellStyle name="Comma 6 2 5 4" xfId="4913"/>
    <cellStyle name="Comma 6 2 5 5" xfId="7562"/>
    <cellStyle name="Comma 6 2 6" xfId="1298"/>
    <cellStyle name="Comma 6 2 6 2" xfId="2313"/>
    <cellStyle name="Comma 6 2 6 2 2" xfId="4341"/>
    <cellStyle name="Comma 6 2 6 2 3" xfId="6371"/>
    <cellStyle name="Comma 6 2 6 3" xfId="3328"/>
    <cellStyle name="Comma 6 2 6 4" xfId="5355"/>
    <cellStyle name="Comma 6 2 6 5" xfId="8004"/>
    <cellStyle name="Comma 6 2 7" xfId="1423"/>
    <cellStyle name="Comma 6 2 7 2" xfId="3451"/>
    <cellStyle name="Comma 6 2 7 3" xfId="5481"/>
    <cellStyle name="Comma 6 2 8" xfId="2438"/>
    <cellStyle name="Comma 6 2 9" xfId="4465"/>
    <cellStyle name="Comma 6 3" xfId="64"/>
    <cellStyle name="Comma 6 3 10" xfId="8141"/>
    <cellStyle name="Comma 6 3 11" xfId="204"/>
    <cellStyle name="Comma 6 3 2" xfId="114"/>
    <cellStyle name="Comma 6 3 2 2" xfId="1003"/>
    <cellStyle name="Comma 6 3 2 2 2" xfId="2020"/>
    <cellStyle name="Comma 6 3 2 2 2 2" xfId="4048"/>
    <cellStyle name="Comma 6 3 2 2 2 3" xfId="6078"/>
    <cellStyle name="Comma 6 3 2 2 3" xfId="3035"/>
    <cellStyle name="Comma 6 3 2 2 4" xfId="5062"/>
    <cellStyle name="Comma 6 3 2 2 5" xfId="7711"/>
    <cellStyle name="Comma 6 3 2 3" xfId="1574"/>
    <cellStyle name="Comma 6 3 2 3 2" xfId="3602"/>
    <cellStyle name="Comma 6 3 2 3 3" xfId="5632"/>
    <cellStyle name="Comma 6 3 2 4" xfId="2589"/>
    <cellStyle name="Comma 6 3 2 5" xfId="4616"/>
    <cellStyle name="Comma 6 3 2 6" xfId="7266"/>
    <cellStyle name="Comma 6 3 2 7" xfId="549"/>
    <cellStyle name="Comma 6 3 2 8" xfId="251"/>
    <cellStyle name="Comma 6 3 3" xfId="959"/>
    <cellStyle name="Comma 6 3 3 2" xfId="1976"/>
    <cellStyle name="Comma 6 3 3 2 2" xfId="4004"/>
    <cellStyle name="Comma 6 3 3 2 3" xfId="6034"/>
    <cellStyle name="Comma 6 3 3 3" xfId="2991"/>
    <cellStyle name="Comma 6 3 3 4" xfId="5018"/>
    <cellStyle name="Comma 6 3 3 5" xfId="7667"/>
    <cellStyle name="Comma 6 3 4" xfId="1537"/>
    <cellStyle name="Comma 6 3 4 2" xfId="3565"/>
    <cellStyle name="Comma 6 3 4 3" xfId="5595"/>
    <cellStyle name="Comma 6 3 5" xfId="2552"/>
    <cellStyle name="Comma 6 3 6" xfId="4579"/>
    <cellStyle name="Comma 6 3 7" xfId="6696"/>
    <cellStyle name="Comma 6 3 8" xfId="7229"/>
    <cellStyle name="Comma 6 3 9" xfId="512"/>
    <cellStyle name="Comma 6 4" xfId="77"/>
    <cellStyle name="Comma 6 4 10" xfId="8152"/>
    <cellStyle name="Comma 6 4 11" xfId="215"/>
    <cellStyle name="Comma 6 4 2" xfId="125"/>
    <cellStyle name="Comma 6 4 2 2" xfId="1014"/>
    <cellStyle name="Comma 6 4 2 2 2" xfId="2031"/>
    <cellStyle name="Comma 6 4 2 2 2 2" xfId="4059"/>
    <cellStyle name="Comma 6 4 2 2 2 3" xfId="6089"/>
    <cellStyle name="Comma 6 4 2 2 3" xfId="3046"/>
    <cellStyle name="Comma 6 4 2 2 4" xfId="5073"/>
    <cellStyle name="Comma 6 4 2 2 5" xfId="7722"/>
    <cellStyle name="Comma 6 4 2 3" xfId="1585"/>
    <cellStyle name="Comma 6 4 2 3 2" xfId="3613"/>
    <cellStyle name="Comma 6 4 2 3 3" xfId="5643"/>
    <cellStyle name="Comma 6 4 2 4" xfId="2600"/>
    <cellStyle name="Comma 6 4 2 5" xfId="4627"/>
    <cellStyle name="Comma 6 4 2 6" xfId="7277"/>
    <cellStyle name="Comma 6 4 2 7" xfId="560"/>
    <cellStyle name="Comma 6 4 2 8" xfId="262"/>
    <cellStyle name="Comma 6 4 3" xfId="952"/>
    <cellStyle name="Comma 6 4 3 2" xfId="1969"/>
    <cellStyle name="Comma 6 4 3 2 2" xfId="3997"/>
    <cellStyle name="Comma 6 4 3 2 3" xfId="6027"/>
    <cellStyle name="Comma 6 4 3 3" xfId="2984"/>
    <cellStyle name="Comma 6 4 3 4" xfId="5011"/>
    <cellStyle name="Comma 6 4 3 5" xfId="7660"/>
    <cellStyle name="Comma 6 4 4" xfId="1548"/>
    <cellStyle name="Comma 6 4 4 2" xfId="3576"/>
    <cellStyle name="Comma 6 4 4 3" xfId="5606"/>
    <cellStyle name="Comma 6 4 5" xfId="2563"/>
    <cellStyle name="Comma 6 4 6" xfId="4590"/>
    <cellStyle name="Comma 6 4 7" xfId="6697"/>
    <cellStyle name="Comma 6 4 8" xfId="7240"/>
    <cellStyle name="Comma 6 4 9" xfId="523"/>
    <cellStyle name="Comma 6 5" xfId="88"/>
    <cellStyle name="Comma 6 5 2" xfId="135"/>
    <cellStyle name="Comma 6 5 2 2" xfId="2003"/>
    <cellStyle name="Comma 6 5 2 2 2" xfId="4031"/>
    <cellStyle name="Comma 6 5 2 2 3" xfId="6061"/>
    <cellStyle name="Comma 6 5 2 3" xfId="3018"/>
    <cellStyle name="Comma 6 5 2 4" xfId="5045"/>
    <cellStyle name="Comma 6 5 2 5" xfId="7694"/>
    <cellStyle name="Comma 6 5 2 6" xfId="986"/>
    <cellStyle name="Comma 6 5 2 7" xfId="272"/>
    <cellStyle name="Comma 6 5 3" xfId="1557"/>
    <cellStyle name="Comma 6 5 3 2" xfId="3585"/>
    <cellStyle name="Comma 6 5 3 3" xfId="5615"/>
    <cellStyle name="Comma 6 5 4" xfId="2572"/>
    <cellStyle name="Comma 6 5 5" xfId="4599"/>
    <cellStyle name="Comma 6 5 6" xfId="7249"/>
    <cellStyle name="Comma 6 5 7" xfId="532"/>
    <cellStyle name="Comma 6 5 8" xfId="8162"/>
    <cellStyle name="Comma 6 5 9" xfId="225"/>
    <cellStyle name="Comma 6 6" xfId="47"/>
    <cellStyle name="Comma 6 6 2" xfId="144"/>
    <cellStyle name="Comma 6 6 2 2" xfId="1985"/>
    <cellStyle name="Comma 6 6 2 2 2" xfId="4013"/>
    <cellStyle name="Comma 6 6 2 2 3" xfId="6043"/>
    <cellStyle name="Comma 6 6 2 3" xfId="3000"/>
    <cellStyle name="Comma 6 6 2 4" xfId="5027"/>
    <cellStyle name="Comma 6 6 2 5" xfId="7676"/>
    <cellStyle name="Comma 6 6 2 6" xfId="968"/>
    <cellStyle name="Comma 6 6 2 7" xfId="281"/>
    <cellStyle name="Comma 6 6 3" xfId="1520"/>
    <cellStyle name="Comma 6 6 3 2" xfId="3548"/>
    <cellStyle name="Comma 6 6 3 3" xfId="5578"/>
    <cellStyle name="Comma 6 6 4" xfId="2535"/>
    <cellStyle name="Comma 6 6 5" xfId="4562"/>
    <cellStyle name="Comma 6 6 6" xfId="7212"/>
    <cellStyle name="Comma 6 6 7" xfId="492"/>
    <cellStyle name="Comma 6 6 8" xfId="187"/>
    <cellStyle name="Comma 6 7" xfId="97"/>
    <cellStyle name="Comma 6 7 2" xfId="6693"/>
    <cellStyle name="Comma 6 7 3" xfId="234"/>
    <cellStyle name="Comma 6 8" xfId="8123"/>
    <cellStyle name="Comma 6 9" xfId="178"/>
    <cellStyle name="Comma 60" xfId="468"/>
    <cellStyle name="Comma 60 2" xfId="720"/>
    <cellStyle name="Comma 60 2 2" xfId="1174"/>
    <cellStyle name="Comma 60 2 2 2" xfId="2191"/>
    <cellStyle name="Comma 60 2 2 2 2" xfId="4219"/>
    <cellStyle name="Comma 60 2 2 2 3" xfId="6249"/>
    <cellStyle name="Comma 60 2 2 3" xfId="3206"/>
    <cellStyle name="Comma 60 2 2 4" xfId="5233"/>
    <cellStyle name="Comma 60 2 2 5" xfId="7882"/>
    <cellStyle name="Comma 60 2 3" xfId="1745"/>
    <cellStyle name="Comma 60 2 3 2" xfId="3773"/>
    <cellStyle name="Comma 60 2 3 3" xfId="5803"/>
    <cellStyle name="Comma 60 2 4" xfId="2760"/>
    <cellStyle name="Comma 60 2 5" xfId="4787"/>
    <cellStyle name="Comma 60 2 6" xfId="6699"/>
    <cellStyle name="Comma 60 2 7" xfId="7437"/>
    <cellStyle name="Comma 60 3" xfId="934"/>
    <cellStyle name="Comma 60 3 2" xfId="1951"/>
    <cellStyle name="Comma 60 3 2 2" xfId="3979"/>
    <cellStyle name="Comma 60 3 2 3" xfId="6009"/>
    <cellStyle name="Comma 60 3 3" xfId="2966"/>
    <cellStyle name="Comma 60 3 4" xfId="4993"/>
    <cellStyle name="Comma 60 3 5" xfId="7642"/>
    <cellStyle name="Comma 60 4" xfId="1377"/>
    <cellStyle name="Comma 60 4 2" xfId="2392"/>
    <cellStyle name="Comma 60 4 2 2" xfId="4420"/>
    <cellStyle name="Comma 60 4 2 3" xfId="6450"/>
    <cellStyle name="Comma 60 4 3" xfId="3407"/>
    <cellStyle name="Comma 60 4 4" xfId="5434"/>
    <cellStyle name="Comma 60 4 5" xfId="8083"/>
    <cellStyle name="Comma 60 5" xfId="1502"/>
    <cellStyle name="Comma 60 5 2" xfId="3530"/>
    <cellStyle name="Comma 60 5 3" xfId="5560"/>
    <cellStyle name="Comma 60 6" xfId="2517"/>
    <cellStyle name="Comma 60 7" xfId="4544"/>
    <cellStyle name="Comma 60 8" xfId="6698"/>
    <cellStyle name="Comma 60 9" xfId="7194"/>
    <cellStyle name="Comma 61" xfId="475"/>
    <cellStyle name="Comma 61 2" xfId="721"/>
    <cellStyle name="Comma 61 2 2" xfId="1175"/>
    <cellStyle name="Comma 61 2 2 2" xfId="2192"/>
    <cellStyle name="Comma 61 2 2 2 2" xfId="4220"/>
    <cellStyle name="Comma 61 2 2 2 3" xfId="6250"/>
    <cellStyle name="Comma 61 2 2 3" xfId="3207"/>
    <cellStyle name="Comma 61 2 2 4" xfId="5234"/>
    <cellStyle name="Comma 61 2 2 5" xfId="7883"/>
    <cellStyle name="Comma 61 2 3" xfId="1746"/>
    <cellStyle name="Comma 61 2 3 2" xfId="3774"/>
    <cellStyle name="Comma 61 2 3 3" xfId="5804"/>
    <cellStyle name="Comma 61 2 4" xfId="2761"/>
    <cellStyle name="Comma 61 2 5" xfId="4788"/>
    <cellStyle name="Comma 61 2 6" xfId="6701"/>
    <cellStyle name="Comma 61 2 7" xfId="7438"/>
    <cellStyle name="Comma 61 3" xfId="941"/>
    <cellStyle name="Comma 61 3 2" xfId="1958"/>
    <cellStyle name="Comma 61 3 2 2" xfId="3986"/>
    <cellStyle name="Comma 61 3 2 3" xfId="6016"/>
    <cellStyle name="Comma 61 3 3" xfId="2973"/>
    <cellStyle name="Comma 61 3 4" xfId="5000"/>
    <cellStyle name="Comma 61 3 5" xfId="7649"/>
    <cellStyle name="Comma 61 4" xfId="1384"/>
    <cellStyle name="Comma 61 4 2" xfId="2399"/>
    <cellStyle name="Comma 61 4 2 2" xfId="4427"/>
    <cellStyle name="Comma 61 4 2 3" xfId="6457"/>
    <cellStyle name="Comma 61 4 3" xfId="3414"/>
    <cellStyle name="Comma 61 4 4" xfId="5441"/>
    <cellStyle name="Comma 61 4 5" xfId="8090"/>
    <cellStyle name="Comma 61 5" xfId="1509"/>
    <cellStyle name="Comma 61 5 2" xfId="3537"/>
    <cellStyle name="Comma 61 5 3" xfId="5567"/>
    <cellStyle name="Comma 61 6" xfId="2524"/>
    <cellStyle name="Comma 61 7" xfId="4551"/>
    <cellStyle name="Comma 61 8" xfId="6700"/>
    <cellStyle name="Comma 61 9" xfId="7201"/>
    <cellStyle name="Comma 62" xfId="474"/>
    <cellStyle name="Comma 62 2" xfId="722"/>
    <cellStyle name="Comma 62 2 2" xfId="1176"/>
    <cellStyle name="Comma 62 2 2 2" xfId="2193"/>
    <cellStyle name="Comma 62 2 2 2 2" xfId="4221"/>
    <cellStyle name="Comma 62 2 2 2 3" xfId="6251"/>
    <cellStyle name="Comma 62 2 2 3" xfId="3208"/>
    <cellStyle name="Comma 62 2 2 4" xfId="5235"/>
    <cellStyle name="Comma 62 2 2 5" xfId="7884"/>
    <cellStyle name="Comma 62 2 3" xfId="1747"/>
    <cellStyle name="Comma 62 2 3 2" xfId="3775"/>
    <cellStyle name="Comma 62 2 3 3" xfId="5805"/>
    <cellStyle name="Comma 62 2 4" xfId="2762"/>
    <cellStyle name="Comma 62 2 5" xfId="4789"/>
    <cellStyle name="Comma 62 2 6" xfId="6703"/>
    <cellStyle name="Comma 62 2 7" xfId="7439"/>
    <cellStyle name="Comma 62 3" xfId="940"/>
    <cellStyle name="Comma 62 3 2" xfId="1957"/>
    <cellStyle name="Comma 62 3 2 2" xfId="3985"/>
    <cellStyle name="Comma 62 3 2 3" xfId="6015"/>
    <cellStyle name="Comma 62 3 3" xfId="2972"/>
    <cellStyle name="Comma 62 3 4" xfId="4999"/>
    <cellStyle name="Comma 62 3 5" xfId="7648"/>
    <cellStyle name="Comma 62 4" xfId="1383"/>
    <cellStyle name="Comma 62 4 2" xfId="2398"/>
    <cellStyle name="Comma 62 4 2 2" xfId="4426"/>
    <cellStyle name="Comma 62 4 2 3" xfId="6456"/>
    <cellStyle name="Comma 62 4 3" xfId="3413"/>
    <cellStyle name="Comma 62 4 4" xfId="5440"/>
    <cellStyle name="Comma 62 4 5" xfId="8089"/>
    <cellStyle name="Comma 62 5" xfId="1508"/>
    <cellStyle name="Comma 62 5 2" xfId="3536"/>
    <cellStyle name="Comma 62 5 3" xfId="5566"/>
    <cellStyle name="Comma 62 6" xfId="2523"/>
    <cellStyle name="Comma 62 7" xfId="4550"/>
    <cellStyle name="Comma 62 8" xfId="6702"/>
    <cellStyle name="Comma 62 9" xfId="7200"/>
    <cellStyle name="Comma 63" xfId="471"/>
    <cellStyle name="Comma 63 2" xfId="723"/>
    <cellStyle name="Comma 63 2 2" xfId="1177"/>
    <cellStyle name="Comma 63 2 2 2" xfId="2194"/>
    <cellStyle name="Comma 63 2 2 2 2" xfId="4222"/>
    <cellStyle name="Comma 63 2 2 2 3" xfId="6252"/>
    <cellStyle name="Comma 63 2 2 3" xfId="3209"/>
    <cellStyle name="Comma 63 2 2 4" xfId="5236"/>
    <cellStyle name="Comma 63 2 2 5" xfId="7885"/>
    <cellStyle name="Comma 63 2 3" xfId="1748"/>
    <cellStyle name="Comma 63 2 3 2" xfId="3776"/>
    <cellStyle name="Comma 63 2 3 3" xfId="5806"/>
    <cellStyle name="Comma 63 2 4" xfId="2763"/>
    <cellStyle name="Comma 63 2 5" xfId="4790"/>
    <cellStyle name="Comma 63 2 6" xfId="6705"/>
    <cellStyle name="Comma 63 2 7" xfId="7440"/>
    <cellStyle name="Comma 63 3" xfId="937"/>
    <cellStyle name="Comma 63 3 2" xfId="1954"/>
    <cellStyle name="Comma 63 3 2 2" xfId="3982"/>
    <cellStyle name="Comma 63 3 2 3" xfId="6012"/>
    <cellStyle name="Comma 63 3 3" xfId="2969"/>
    <cellStyle name="Comma 63 3 4" xfId="4996"/>
    <cellStyle name="Comma 63 3 5" xfId="7645"/>
    <cellStyle name="Comma 63 4" xfId="1380"/>
    <cellStyle name="Comma 63 4 2" xfId="2395"/>
    <cellStyle name="Comma 63 4 2 2" xfId="4423"/>
    <cellStyle name="Comma 63 4 2 3" xfId="6453"/>
    <cellStyle name="Comma 63 4 3" xfId="3410"/>
    <cellStyle name="Comma 63 4 4" xfId="5437"/>
    <cellStyle name="Comma 63 4 5" xfId="8086"/>
    <cellStyle name="Comma 63 5" xfId="1505"/>
    <cellStyle name="Comma 63 5 2" xfId="3533"/>
    <cellStyle name="Comma 63 5 3" xfId="5563"/>
    <cellStyle name="Comma 63 6" xfId="2520"/>
    <cellStyle name="Comma 63 7" xfId="4547"/>
    <cellStyle name="Comma 63 8" xfId="6704"/>
    <cellStyle name="Comma 63 9" xfId="7197"/>
    <cellStyle name="Comma 64" xfId="476"/>
    <cellStyle name="Comma 64 2" xfId="724"/>
    <cellStyle name="Comma 64 2 2" xfId="1178"/>
    <cellStyle name="Comma 64 2 2 2" xfId="2195"/>
    <cellStyle name="Comma 64 2 2 2 2" xfId="4223"/>
    <cellStyle name="Comma 64 2 2 2 3" xfId="6253"/>
    <cellStyle name="Comma 64 2 2 3" xfId="3210"/>
    <cellStyle name="Comma 64 2 2 4" xfId="5237"/>
    <cellStyle name="Comma 64 2 2 5" xfId="7886"/>
    <cellStyle name="Comma 64 2 3" xfId="1749"/>
    <cellStyle name="Comma 64 2 3 2" xfId="3777"/>
    <cellStyle name="Comma 64 2 3 3" xfId="5807"/>
    <cellStyle name="Comma 64 2 4" xfId="2764"/>
    <cellStyle name="Comma 64 2 5" xfId="4791"/>
    <cellStyle name="Comma 64 2 6" xfId="6707"/>
    <cellStyle name="Comma 64 2 7" xfId="7441"/>
    <cellStyle name="Comma 64 3" xfId="942"/>
    <cellStyle name="Comma 64 3 2" xfId="1959"/>
    <cellStyle name="Comma 64 3 2 2" xfId="3987"/>
    <cellStyle name="Comma 64 3 2 3" xfId="6017"/>
    <cellStyle name="Comma 64 3 3" xfId="2974"/>
    <cellStyle name="Comma 64 3 4" xfId="5001"/>
    <cellStyle name="Comma 64 3 5" xfId="7650"/>
    <cellStyle name="Comma 64 4" xfId="1385"/>
    <cellStyle name="Comma 64 4 2" xfId="2400"/>
    <cellStyle name="Comma 64 4 2 2" xfId="4428"/>
    <cellStyle name="Comma 64 4 2 3" xfId="6458"/>
    <cellStyle name="Comma 64 4 3" xfId="3415"/>
    <cellStyle name="Comma 64 4 4" xfId="5442"/>
    <cellStyle name="Comma 64 4 5" xfId="8091"/>
    <cellStyle name="Comma 64 5" xfId="1510"/>
    <cellStyle name="Comma 64 5 2" xfId="3538"/>
    <cellStyle name="Comma 64 5 3" xfId="5568"/>
    <cellStyle name="Comma 64 6" xfId="2525"/>
    <cellStyle name="Comma 64 7" xfId="4552"/>
    <cellStyle name="Comma 64 8" xfId="6706"/>
    <cellStyle name="Comma 64 9" xfId="7202"/>
    <cellStyle name="Comma 65" xfId="478"/>
    <cellStyle name="Comma 65 2" xfId="725"/>
    <cellStyle name="Comma 65 2 2" xfId="1179"/>
    <cellStyle name="Comma 65 2 2 2" xfId="2196"/>
    <cellStyle name="Comma 65 2 2 2 2" xfId="4224"/>
    <cellStyle name="Comma 65 2 2 2 3" xfId="6254"/>
    <cellStyle name="Comma 65 2 2 3" xfId="3211"/>
    <cellStyle name="Comma 65 2 2 4" xfId="5238"/>
    <cellStyle name="Comma 65 2 2 5" xfId="7887"/>
    <cellStyle name="Comma 65 2 3" xfId="1750"/>
    <cellStyle name="Comma 65 2 3 2" xfId="3778"/>
    <cellStyle name="Comma 65 2 3 3" xfId="5808"/>
    <cellStyle name="Comma 65 2 4" xfId="2765"/>
    <cellStyle name="Comma 65 2 5" xfId="4792"/>
    <cellStyle name="Comma 65 2 6" xfId="6709"/>
    <cellStyle name="Comma 65 2 7" xfId="7442"/>
    <cellStyle name="Comma 65 3" xfId="944"/>
    <cellStyle name="Comma 65 3 2" xfId="1961"/>
    <cellStyle name="Comma 65 3 2 2" xfId="3989"/>
    <cellStyle name="Comma 65 3 2 3" xfId="6019"/>
    <cellStyle name="Comma 65 3 3" xfId="2976"/>
    <cellStyle name="Comma 65 3 4" xfId="5003"/>
    <cellStyle name="Comma 65 3 5" xfId="7652"/>
    <cellStyle name="Comma 65 4" xfId="1387"/>
    <cellStyle name="Comma 65 4 2" xfId="2402"/>
    <cellStyle name="Comma 65 4 2 2" xfId="4430"/>
    <cellStyle name="Comma 65 4 2 3" xfId="6460"/>
    <cellStyle name="Comma 65 4 3" xfId="3417"/>
    <cellStyle name="Comma 65 4 4" xfId="5444"/>
    <cellStyle name="Comma 65 4 5" xfId="8093"/>
    <cellStyle name="Comma 65 5" xfId="1512"/>
    <cellStyle name="Comma 65 5 2" xfId="3540"/>
    <cellStyle name="Comma 65 5 3" xfId="5570"/>
    <cellStyle name="Comma 65 6" xfId="2527"/>
    <cellStyle name="Comma 65 7" xfId="4554"/>
    <cellStyle name="Comma 65 8" xfId="6708"/>
    <cellStyle name="Comma 65 9" xfId="7204"/>
    <cellStyle name="Comma 66" xfId="479"/>
    <cellStyle name="Comma 66 2" xfId="726"/>
    <cellStyle name="Comma 66 2 2" xfId="1180"/>
    <cellStyle name="Comma 66 2 2 2" xfId="2197"/>
    <cellStyle name="Comma 66 2 2 2 2" xfId="4225"/>
    <cellStyle name="Comma 66 2 2 2 3" xfId="6255"/>
    <cellStyle name="Comma 66 2 2 3" xfId="3212"/>
    <cellStyle name="Comma 66 2 2 4" xfId="5239"/>
    <cellStyle name="Comma 66 2 2 5" xfId="7888"/>
    <cellStyle name="Comma 66 2 3" xfId="1751"/>
    <cellStyle name="Comma 66 2 3 2" xfId="3779"/>
    <cellStyle name="Comma 66 2 3 3" xfId="5809"/>
    <cellStyle name="Comma 66 2 4" xfId="2766"/>
    <cellStyle name="Comma 66 2 5" xfId="4793"/>
    <cellStyle name="Comma 66 2 6" xfId="6711"/>
    <cellStyle name="Comma 66 2 7" xfId="7443"/>
    <cellStyle name="Comma 66 3" xfId="945"/>
    <cellStyle name="Comma 66 3 2" xfId="1962"/>
    <cellStyle name="Comma 66 3 2 2" xfId="3990"/>
    <cellStyle name="Comma 66 3 2 3" xfId="6020"/>
    <cellStyle name="Comma 66 3 3" xfId="2977"/>
    <cellStyle name="Comma 66 3 4" xfId="5004"/>
    <cellStyle name="Comma 66 3 5" xfId="7653"/>
    <cellStyle name="Comma 66 4" xfId="1388"/>
    <cellStyle name="Comma 66 4 2" xfId="2403"/>
    <cellStyle name="Comma 66 4 2 2" xfId="4431"/>
    <cellStyle name="Comma 66 4 2 3" xfId="6461"/>
    <cellStyle name="Comma 66 4 3" xfId="3418"/>
    <cellStyle name="Comma 66 4 4" xfId="5445"/>
    <cellStyle name="Comma 66 4 5" xfId="8094"/>
    <cellStyle name="Comma 66 5" xfId="1513"/>
    <cellStyle name="Comma 66 5 2" xfId="3541"/>
    <cellStyle name="Comma 66 5 3" xfId="5571"/>
    <cellStyle name="Comma 66 6" xfId="2528"/>
    <cellStyle name="Comma 66 7" xfId="4555"/>
    <cellStyle name="Comma 66 8" xfId="6710"/>
    <cellStyle name="Comma 66 9" xfId="7205"/>
    <cellStyle name="Comma 67" xfId="480"/>
    <cellStyle name="Comma 67 2" xfId="727"/>
    <cellStyle name="Comma 67 2 2" xfId="1181"/>
    <cellStyle name="Comma 67 2 2 2" xfId="2198"/>
    <cellStyle name="Comma 67 2 2 2 2" xfId="4226"/>
    <cellStyle name="Comma 67 2 2 2 3" xfId="6256"/>
    <cellStyle name="Comma 67 2 2 3" xfId="3213"/>
    <cellStyle name="Comma 67 2 2 4" xfId="5240"/>
    <cellStyle name="Comma 67 2 2 5" xfId="7889"/>
    <cellStyle name="Comma 67 2 3" xfId="1752"/>
    <cellStyle name="Comma 67 2 3 2" xfId="3780"/>
    <cellStyle name="Comma 67 2 3 3" xfId="5810"/>
    <cellStyle name="Comma 67 2 4" xfId="2767"/>
    <cellStyle name="Comma 67 2 5" xfId="4794"/>
    <cellStyle name="Comma 67 2 6" xfId="6713"/>
    <cellStyle name="Comma 67 2 7" xfId="7444"/>
    <cellStyle name="Comma 67 3" xfId="946"/>
    <cellStyle name="Comma 67 3 2" xfId="1963"/>
    <cellStyle name="Comma 67 3 2 2" xfId="3991"/>
    <cellStyle name="Comma 67 3 2 3" xfId="6021"/>
    <cellStyle name="Comma 67 3 3" xfId="2978"/>
    <cellStyle name="Comma 67 3 4" xfId="5005"/>
    <cellStyle name="Comma 67 3 5" xfId="7654"/>
    <cellStyle name="Comma 67 4" xfId="1389"/>
    <cellStyle name="Comma 67 4 2" xfId="2404"/>
    <cellStyle name="Comma 67 4 2 2" xfId="4432"/>
    <cellStyle name="Comma 67 4 2 3" xfId="6462"/>
    <cellStyle name="Comma 67 4 3" xfId="3419"/>
    <cellStyle name="Comma 67 4 4" xfId="5446"/>
    <cellStyle name="Comma 67 4 5" xfId="8095"/>
    <cellStyle name="Comma 67 5" xfId="1514"/>
    <cellStyle name="Comma 67 5 2" xfId="3542"/>
    <cellStyle name="Comma 67 5 3" xfId="5572"/>
    <cellStyle name="Comma 67 6" xfId="2529"/>
    <cellStyle name="Comma 67 7" xfId="4556"/>
    <cellStyle name="Comma 67 8" xfId="6712"/>
    <cellStyle name="Comma 67 9" xfId="7206"/>
    <cellStyle name="Comma 68" xfId="481"/>
    <cellStyle name="Comma 68 2" xfId="728"/>
    <cellStyle name="Comma 68 2 2" xfId="1182"/>
    <cellStyle name="Comma 68 2 2 2" xfId="2199"/>
    <cellStyle name="Comma 68 2 2 2 2" xfId="4227"/>
    <cellStyle name="Comma 68 2 2 2 3" xfId="6257"/>
    <cellStyle name="Comma 68 2 2 3" xfId="3214"/>
    <cellStyle name="Comma 68 2 2 4" xfId="5241"/>
    <cellStyle name="Comma 68 2 2 5" xfId="7890"/>
    <cellStyle name="Comma 68 2 3" xfId="1753"/>
    <cellStyle name="Comma 68 2 3 2" xfId="3781"/>
    <cellStyle name="Comma 68 2 3 3" xfId="5811"/>
    <cellStyle name="Comma 68 2 4" xfId="2768"/>
    <cellStyle name="Comma 68 2 5" xfId="4795"/>
    <cellStyle name="Comma 68 2 6" xfId="6715"/>
    <cellStyle name="Comma 68 2 7" xfId="7445"/>
    <cellStyle name="Comma 68 3" xfId="947"/>
    <cellStyle name="Comma 68 3 2" xfId="1964"/>
    <cellStyle name="Comma 68 3 2 2" xfId="3992"/>
    <cellStyle name="Comma 68 3 2 3" xfId="6022"/>
    <cellStyle name="Comma 68 3 3" xfId="2979"/>
    <cellStyle name="Comma 68 3 4" xfId="5006"/>
    <cellStyle name="Comma 68 3 5" xfId="7655"/>
    <cellStyle name="Comma 68 4" xfId="1390"/>
    <cellStyle name="Comma 68 4 2" xfId="2405"/>
    <cellStyle name="Comma 68 4 2 2" xfId="4433"/>
    <cellStyle name="Comma 68 4 2 3" xfId="6463"/>
    <cellStyle name="Comma 68 4 3" xfId="3420"/>
    <cellStyle name="Comma 68 4 4" xfId="5447"/>
    <cellStyle name="Comma 68 4 5" xfId="8096"/>
    <cellStyle name="Comma 68 5" xfId="1515"/>
    <cellStyle name="Comma 68 5 2" xfId="3543"/>
    <cellStyle name="Comma 68 5 3" xfId="5573"/>
    <cellStyle name="Comma 68 6" xfId="2530"/>
    <cellStyle name="Comma 68 7" xfId="4557"/>
    <cellStyle name="Comma 68 8" xfId="6714"/>
    <cellStyle name="Comma 68 9" xfId="7207"/>
    <cellStyle name="Comma 69" xfId="375"/>
    <cellStyle name="Comma 69 10" xfId="7111"/>
    <cellStyle name="Comma 69 2" xfId="730"/>
    <cellStyle name="Comma 69 2 2" xfId="1184"/>
    <cellStyle name="Comma 69 2 2 2" xfId="2201"/>
    <cellStyle name="Comma 69 2 2 2 2" xfId="4229"/>
    <cellStyle name="Comma 69 2 2 2 3" xfId="6259"/>
    <cellStyle name="Comma 69 2 2 3" xfId="3216"/>
    <cellStyle name="Comma 69 2 2 4" xfId="5243"/>
    <cellStyle name="Comma 69 2 2 5" xfId="7892"/>
    <cellStyle name="Comma 69 2 3" xfId="1755"/>
    <cellStyle name="Comma 69 2 3 2" xfId="3783"/>
    <cellStyle name="Comma 69 2 3 3" xfId="5813"/>
    <cellStyle name="Comma 69 2 4" xfId="2770"/>
    <cellStyle name="Comma 69 2 5" xfId="4797"/>
    <cellStyle name="Comma 69 2 6" xfId="7447"/>
    <cellStyle name="Comma 69 3" xfId="729"/>
    <cellStyle name="Comma 69 3 2" xfId="1183"/>
    <cellStyle name="Comma 69 3 2 2" xfId="2200"/>
    <cellStyle name="Comma 69 3 2 2 2" xfId="4228"/>
    <cellStyle name="Comma 69 3 2 2 3" xfId="6258"/>
    <cellStyle name="Comma 69 3 2 3" xfId="3215"/>
    <cellStyle name="Comma 69 3 2 4" xfId="5242"/>
    <cellStyle name="Comma 69 3 2 5" xfId="7891"/>
    <cellStyle name="Comma 69 3 3" xfId="1754"/>
    <cellStyle name="Comma 69 3 3 2" xfId="3782"/>
    <cellStyle name="Comma 69 3 3 3" xfId="5812"/>
    <cellStyle name="Comma 69 3 4" xfId="2769"/>
    <cellStyle name="Comma 69 3 5" xfId="4796"/>
    <cellStyle name="Comma 69 3 6" xfId="7446"/>
    <cellStyle name="Comma 69 4" xfId="849"/>
    <cellStyle name="Comma 69 4 2" xfId="1266"/>
    <cellStyle name="Comma 69 4 2 2" xfId="2283"/>
    <cellStyle name="Comma 69 4 2 2 2" xfId="4311"/>
    <cellStyle name="Comma 69 4 2 2 3" xfId="6341"/>
    <cellStyle name="Comma 69 4 2 3" xfId="3298"/>
    <cellStyle name="Comma 69 4 2 4" xfId="5325"/>
    <cellStyle name="Comma 69 4 2 5" xfId="7974"/>
    <cellStyle name="Comma 69 4 3" xfId="1866"/>
    <cellStyle name="Comma 69 4 3 2" xfId="3894"/>
    <cellStyle name="Comma 69 4 3 3" xfId="5924"/>
    <cellStyle name="Comma 69 4 4" xfId="2881"/>
    <cellStyle name="Comma 69 4 5" xfId="4908"/>
    <cellStyle name="Comma 69 4 6" xfId="7557"/>
    <cellStyle name="Comma 69 5" xfId="1294"/>
    <cellStyle name="Comma 69 5 2" xfId="2309"/>
    <cellStyle name="Comma 69 5 2 2" xfId="4337"/>
    <cellStyle name="Comma 69 5 2 3" xfId="6367"/>
    <cellStyle name="Comma 69 5 3" xfId="3324"/>
    <cellStyle name="Comma 69 5 4" xfId="5351"/>
    <cellStyle name="Comma 69 5 5" xfId="8000"/>
    <cellStyle name="Comma 69 6" xfId="1419"/>
    <cellStyle name="Comma 69 6 2" xfId="3447"/>
    <cellStyle name="Comma 69 6 3" xfId="5477"/>
    <cellStyle name="Comma 69 7" xfId="2434"/>
    <cellStyle name="Comma 69 8" xfId="4461"/>
    <cellStyle name="Comma 69 9" xfId="6716"/>
    <cellStyle name="Comma 7" xfId="52"/>
    <cellStyle name="Comma 7 2" xfId="92"/>
    <cellStyle name="Comma 7 2 10" xfId="7114"/>
    <cellStyle name="Comma 7 2 11" xfId="383"/>
    <cellStyle name="Comma 7 2 12" xfId="8166"/>
    <cellStyle name="Comma 7 2 13" xfId="229"/>
    <cellStyle name="Comma 7 2 2" xfId="139"/>
    <cellStyle name="Comma 7 2 2 2" xfId="991"/>
    <cellStyle name="Comma 7 2 2 2 2" xfId="2008"/>
    <cellStyle name="Comma 7 2 2 2 2 2" xfId="4036"/>
    <cellStyle name="Comma 7 2 2 2 2 3" xfId="6066"/>
    <cellStyle name="Comma 7 2 2 2 3" xfId="3023"/>
    <cellStyle name="Comma 7 2 2 2 4" xfId="5050"/>
    <cellStyle name="Comma 7 2 2 2 5" xfId="7699"/>
    <cellStyle name="Comma 7 2 2 3" xfId="1562"/>
    <cellStyle name="Comma 7 2 2 3 2" xfId="3590"/>
    <cellStyle name="Comma 7 2 2 3 3" xfId="5620"/>
    <cellStyle name="Comma 7 2 2 4" xfId="2577"/>
    <cellStyle name="Comma 7 2 2 5" xfId="4604"/>
    <cellStyle name="Comma 7 2 2 6" xfId="6719"/>
    <cellStyle name="Comma 7 2 2 7" xfId="7254"/>
    <cellStyle name="Comma 7 2 2 8" xfId="537"/>
    <cellStyle name="Comma 7 2 2 9" xfId="276"/>
    <cellStyle name="Comma 7 2 3" xfId="731"/>
    <cellStyle name="Comma 7 2 3 2" xfId="1185"/>
    <cellStyle name="Comma 7 2 3 2 2" xfId="2202"/>
    <cellStyle name="Comma 7 2 3 2 2 2" xfId="4230"/>
    <cellStyle name="Comma 7 2 3 2 2 3" xfId="6260"/>
    <cellStyle name="Comma 7 2 3 2 3" xfId="3217"/>
    <cellStyle name="Comma 7 2 3 2 4" xfId="5244"/>
    <cellStyle name="Comma 7 2 3 2 5" xfId="7893"/>
    <cellStyle name="Comma 7 2 3 3" xfId="1756"/>
    <cellStyle name="Comma 7 2 3 3 2" xfId="3784"/>
    <cellStyle name="Comma 7 2 3 3 3" xfId="5814"/>
    <cellStyle name="Comma 7 2 3 4" xfId="2771"/>
    <cellStyle name="Comma 7 2 3 5" xfId="4798"/>
    <cellStyle name="Comma 7 2 3 6" xfId="6720"/>
    <cellStyle name="Comma 7 2 3 7" xfId="7448"/>
    <cellStyle name="Comma 7 2 4" xfId="853"/>
    <cellStyle name="Comma 7 2 4 2" xfId="1870"/>
    <cellStyle name="Comma 7 2 4 2 2" xfId="3898"/>
    <cellStyle name="Comma 7 2 4 2 3" xfId="5928"/>
    <cellStyle name="Comma 7 2 4 3" xfId="2885"/>
    <cellStyle name="Comma 7 2 4 4" xfId="4912"/>
    <cellStyle name="Comma 7 2 4 5" xfId="6721"/>
    <cellStyle name="Comma 7 2 4 6" xfId="7561"/>
    <cellStyle name="Comma 7 2 5" xfId="1297"/>
    <cellStyle name="Comma 7 2 5 2" xfId="2312"/>
    <cellStyle name="Comma 7 2 5 2 2" xfId="4340"/>
    <cellStyle name="Comma 7 2 5 2 3" xfId="6370"/>
    <cellStyle name="Comma 7 2 5 3" xfId="3327"/>
    <cellStyle name="Comma 7 2 5 4" xfId="5354"/>
    <cellStyle name="Comma 7 2 5 5" xfId="8003"/>
    <cellStyle name="Comma 7 2 6" xfId="1422"/>
    <cellStyle name="Comma 7 2 6 2" xfId="3450"/>
    <cellStyle name="Comma 7 2 6 3" xfId="5480"/>
    <cellStyle name="Comma 7 2 7" xfId="2437"/>
    <cellStyle name="Comma 7 2 8" xfId="4464"/>
    <cellStyle name="Comma 7 2 9" xfId="6718"/>
    <cellStyle name="Comma 7 3" xfId="151"/>
    <cellStyle name="Comma 7 3 2" xfId="974"/>
    <cellStyle name="Comma 7 3 2 2" xfId="1991"/>
    <cellStyle name="Comma 7 3 2 2 2" xfId="4019"/>
    <cellStyle name="Comma 7 3 2 2 3" xfId="6049"/>
    <cellStyle name="Comma 7 3 2 3" xfId="3006"/>
    <cellStyle name="Comma 7 3 2 4" xfId="5033"/>
    <cellStyle name="Comma 7 3 2 5" xfId="7682"/>
    <cellStyle name="Comma 7 3 3" xfId="1525"/>
    <cellStyle name="Comma 7 3 3 2" xfId="3553"/>
    <cellStyle name="Comma 7 3 3 3" xfId="5583"/>
    <cellStyle name="Comma 7 3 4" xfId="2540"/>
    <cellStyle name="Comma 7 3 5" xfId="4567"/>
    <cellStyle name="Comma 7 3 6" xfId="6722"/>
    <cellStyle name="Comma 7 3 7" xfId="7217"/>
    <cellStyle name="Comma 7 3 8" xfId="500"/>
    <cellStyle name="Comma 7 4" xfId="102"/>
    <cellStyle name="Comma 7 4 2" xfId="6717"/>
    <cellStyle name="Comma 7 4 3" xfId="239"/>
    <cellStyle name="Comma 7 5" xfId="8129"/>
    <cellStyle name="Comma 7 6" xfId="192"/>
    <cellStyle name="Comma 70" xfId="392"/>
    <cellStyle name="Comma 70 10" xfId="7119"/>
    <cellStyle name="Comma 70 2" xfId="733"/>
    <cellStyle name="Comma 70 2 2" xfId="1187"/>
    <cellStyle name="Comma 70 2 2 2" xfId="2204"/>
    <cellStyle name="Comma 70 2 2 2 2" xfId="4232"/>
    <cellStyle name="Comma 70 2 2 2 3" xfId="6262"/>
    <cellStyle name="Comma 70 2 2 3" xfId="3219"/>
    <cellStyle name="Comma 70 2 2 4" xfId="5246"/>
    <cellStyle name="Comma 70 2 2 5" xfId="7895"/>
    <cellStyle name="Comma 70 2 3" xfId="1758"/>
    <cellStyle name="Comma 70 2 3 2" xfId="3786"/>
    <cellStyle name="Comma 70 2 3 3" xfId="5816"/>
    <cellStyle name="Comma 70 2 4" xfId="2773"/>
    <cellStyle name="Comma 70 2 5" xfId="4800"/>
    <cellStyle name="Comma 70 2 6" xfId="7450"/>
    <cellStyle name="Comma 70 3" xfId="732"/>
    <cellStyle name="Comma 70 3 2" xfId="1186"/>
    <cellStyle name="Comma 70 3 2 2" xfId="2203"/>
    <cellStyle name="Comma 70 3 2 2 2" xfId="4231"/>
    <cellStyle name="Comma 70 3 2 2 3" xfId="6261"/>
    <cellStyle name="Comma 70 3 2 3" xfId="3218"/>
    <cellStyle name="Comma 70 3 2 4" xfId="5245"/>
    <cellStyle name="Comma 70 3 2 5" xfId="7894"/>
    <cellStyle name="Comma 70 3 3" xfId="1757"/>
    <cellStyle name="Comma 70 3 3 2" xfId="3785"/>
    <cellStyle name="Comma 70 3 3 3" xfId="5815"/>
    <cellStyle name="Comma 70 3 4" xfId="2772"/>
    <cellStyle name="Comma 70 3 5" xfId="4799"/>
    <cellStyle name="Comma 70 3 6" xfId="7449"/>
    <cellStyle name="Comma 70 4" xfId="858"/>
    <cellStyle name="Comma 70 4 2" xfId="1267"/>
    <cellStyle name="Comma 70 4 2 2" xfId="2284"/>
    <cellStyle name="Comma 70 4 2 2 2" xfId="4312"/>
    <cellStyle name="Comma 70 4 2 2 3" xfId="6342"/>
    <cellStyle name="Comma 70 4 2 3" xfId="3299"/>
    <cellStyle name="Comma 70 4 2 4" xfId="5326"/>
    <cellStyle name="Comma 70 4 2 5" xfId="7975"/>
    <cellStyle name="Comma 70 4 3" xfId="1875"/>
    <cellStyle name="Comma 70 4 3 2" xfId="3903"/>
    <cellStyle name="Comma 70 4 3 3" xfId="5933"/>
    <cellStyle name="Comma 70 4 4" xfId="2890"/>
    <cellStyle name="Comma 70 4 5" xfId="4917"/>
    <cellStyle name="Comma 70 4 6" xfId="7566"/>
    <cellStyle name="Comma 70 5" xfId="1302"/>
    <cellStyle name="Comma 70 5 2" xfId="2317"/>
    <cellStyle name="Comma 70 5 2 2" xfId="4345"/>
    <cellStyle name="Comma 70 5 2 3" xfId="6375"/>
    <cellStyle name="Comma 70 5 3" xfId="3332"/>
    <cellStyle name="Comma 70 5 4" xfId="5359"/>
    <cellStyle name="Comma 70 5 5" xfId="8008"/>
    <cellStyle name="Comma 70 6" xfId="1427"/>
    <cellStyle name="Comma 70 6 2" xfId="3455"/>
    <cellStyle name="Comma 70 6 3" xfId="5485"/>
    <cellStyle name="Comma 70 7" xfId="2442"/>
    <cellStyle name="Comma 70 8" xfId="4469"/>
    <cellStyle name="Comma 70 9" xfId="6723"/>
    <cellStyle name="Comma 71" xfId="373"/>
    <cellStyle name="Comma 71 2" xfId="734"/>
    <cellStyle name="Comma 71 2 2" xfId="1188"/>
    <cellStyle name="Comma 71 2 2 2" xfId="2205"/>
    <cellStyle name="Comma 71 2 2 2 2" xfId="4233"/>
    <cellStyle name="Comma 71 2 2 2 3" xfId="6263"/>
    <cellStyle name="Comma 71 2 2 3" xfId="3220"/>
    <cellStyle name="Comma 71 2 2 4" xfId="5247"/>
    <cellStyle name="Comma 71 2 2 5" xfId="7896"/>
    <cellStyle name="Comma 71 2 3" xfId="1759"/>
    <cellStyle name="Comma 71 2 3 2" xfId="3787"/>
    <cellStyle name="Comma 71 2 3 3" xfId="5817"/>
    <cellStyle name="Comma 71 2 4" xfId="2774"/>
    <cellStyle name="Comma 71 2 5" xfId="4801"/>
    <cellStyle name="Comma 71 2 6" xfId="7451"/>
    <cellStyle name="Comma 71 3" xfId="6724"/>
    <cellStyle name="Comma 72" xfId="372"/>
    <cellStyle name="Comma 72 2" xfId="735"/>
    <cellStyle name="Comma 72 2 2" xfId="1189"/>
    <cellStyle name="Comma 72 2 2 2" xfId="2206"/>
    <cellStyle name="Comma 72 2 2 2 2" xfId="4234"/>
    <cellStyle name="Comma 72 2 2 2 3" xfId="6264"/>
    <cellStyle name="Comma 72 2 2 3" xfId="3221"/>
    <cellStyle name="Comma 72 2 2 4" xfId="5248"/>
    <cellStyle name="Comma 72 2 2 5" xfId="7897"/>
    <cellStyle name="Comma 72 2 3" xfId="1760"/>
    <cellStyle name="Comma 72 2 3 2" xfId="3788"/>
    <cellStyle name="Comma 72 2 3 3" xfId="5818"/>
    <cellStyle name="Comma 72 2 4" xfId="2775"/>
    <cellStyle name="Comma 72 2 5" xfId="4802"/>
    <cellStyle name="Comma 72 2 6" xfId="7452"/>
    <cellStyle name="Comma 72 3" xfId="6725"/>
    <cellStyle name="Comma 73" xfId="374"/>
    <cellStyle name="Comma 73 2" xfId="736"/>
    <cellStyle name="Comma 73 2 2" xfId="1190"/>
    <cellStyle name="Comma 73 2 2 2" xfId="2207"/>
    <cellStyle name="Comma 73 2 2 2 2" xfId="4235"/>
    <cellStyle name="Comma 73 2 2 2 3" xfId="6265"/>
    <cellStyle name="Comma 73 2 2 3" xfId="3222"/>
    <cellStyle name="Comma 73 2 2 4" xfId="5249"/>
    <cellStyle name="Comma 73 2 2 5" xfId="7898"/>
    <cellStyle name="Comma 73 2 3" xfId="1761"/>
    <cellStyle name="Comma 73 2 3 2" xfId="3789"/>
    <cellStyle name="Comma 73 2 3 3" xfId="5819"/>
    <cellStyle name="Comma 73 2 4" xfId="2776"/>
    <cellStyle name="Comma 73 2 5" xfId="4803"/>
    <cellStyle name="Comma 73 2 6" xfId="7453"/>
    <cellStyle name="Comma 73 3" xfId="6726"/>
    <cellStyle name="Comma 74" xfId="483"/>
    <cellStyle name="Comma 74 2" xfId="737"/>
    <cellStyle name="Comma 74 2 2" xfId="1191"/>
    <cellStyle name="Comma 74 2 2 2" xfId="2208"/>
    <cellStyle name="Comma 74 2 2 2 2" xfId="4236"/>
    <cellStyle name="Comma 74 2 2 2 3" xfId="6266"/>
    <cellStyle name="Comma 74 2 2 3" xfId="3223"/>
    <cellStyle name="Comma 74 2 2 4" xfId="5250"/>
    <cellStyle name="Comma 74 2 2 5" xfId="7899"/>
    <cellStyle name="Comma 74 2 3" xfId="1762"/>
    <cellStyle name="Comma 74 2 3 2" xfId="3790"/>
    <cellStyle name="Comma 74 2 3 3" xfId="5820"/>
    <cellStyle name="Comma 74 2 4" xfId="2777"/>
    <cellStyle name="Comma 74 2 5" xfId="4804"/>
    <cellStyle name="Comma 74 2 6" xfId="7454"/>
    <cellStyle name="Comma 74 3" xfId="6727"/>
    <cellStyle name="Comma 75" xfId="484"/>
    <cellStyle name="Comma 75 2" xfId="738"/>
    <cellStyle name="Comma 75 2 2" xfId="1192"/>
    <cellStyle name="Comma 75 2 2 2" xfId="2209"/>
    <cellStyle name="Comma 75 2 2 2 2" xfId="4237"/>
    <cellStyle name="Comma 75 2 2 2 3" xfId="6267"/>
    <cellStyle name="Comma 75 2 2 3" xfId="3224"/>
    <cellStyle name="Comma 75 2 2 4" xfId="5251"/>
    <cellStyle name="Comma 75 2 2 5" xfId="7900"/>
    <cellStyle name="Comma 75 2 3" xfId="1763"/>
    <cellStyle name="Comma 75 2 3 2" xfId="3791"/>
    <cellStyle name="Comma 75 2 3 3" xfId="5821"/>
    <cellStyle name="Comma 75 2 4" xfId="2778"/>
    <cellStyle name="Comma 75 2 5" xfId="4805"/>
    <cellStyle name="Comma 75 2 6" xfId="7455"/>
    <cellStyle name="Comma 75 3" xfId="6728"/>
    <cellStyle name="Comma 76" xfId="485"/>
    <cellStyle name="Comma 76 2" xfId="739"/>
    <cellStyle name="Comma 76 2 2" xfId="1193"/>
    <cellStyle name="Comma 76 2 2 2" xfId="2210"/>
    <cellStyle name="Comma 76 2 2 2 2" xfId="4238"/>
    <cellStyle name="Comma 76 2 2 2 3" xfId="6268"/>
    <cellStyle name="Comma 76 2 2 3" xfId="3225"/>
    <cellStyle name="Comma 76 2 2 4" xfId="5252"/>
    <cellStyle name="Comma 76 2 2 5" xfId="7901"/>
    <cellStyle name="Comma 76 2 3" xfId="1764"/>
    <cellStyle name="Comma 76 2 3 2" xfId="3792"/>
    <cellStyle name="Comma 76 2 3 3" xfId="5822"/>
    <cellStyle name="Comma 76 2 4" xfId="2779"/>
    <cellStyle name="Comma 76 2 5" xfId="4806"/>
    <cellStyle name="Comma 76 2 6" xfId="7456"/>
    <cellStyle name="Comma 76 3" xfId="6729"/>
    <cellStyle name="Comma 77" xfId="486"/>
    <cellStyle name="Comma 77 2" xfId="740"/>
    <cellStyle name="Comma 77 2 2" xfId="1194"/>
    <cellStyle name="Comma 77 2 2 2" xfId="2211"/>
    <cellStyle name="Comma 77 2 2 2 2" xfId="4239"/>
    <cellStyle name="Comma 77 2 2 2 3" xfId="6269"/>
    <cellStyle name="Comma 77 2 2 3" xfId="3226"/>
    <cellStyle name="Comma 77 2 2 4" xfId="5253"/>
    <cellStyle name="Comma 77 2 2 5" xfId="7902"/>
    <cellStyle name="Comma 77 2 3" xfId="1765"/>
    <cellStyle name="Comma 77 2 3 2" xfId="3793"/>
    <cellStyle name="Comma 77 2 3 3" xfId="5823"/>
    <cellStyle name="Comma 77 2 4" xfId="2780"/>
    <cellStyle name="Comma 77 2 5" xfId="4807"/>
    <cellStyle name="Comma 77 2 6" xfId="7457"/>
    <cellStyle name="Comma 77 3" xfId="964"/>
    <cellStyle name="Comma 77 3 2" xfId="1981"/>
    <cellStyle name="Comma 77 3 2 2" xfId="4009"/>
    <cellStyle name="Comma 77 3 2 3" xfId="6039"/>
    <cellStyle name="Comma 77 3 3" xfId="2996"/>
    <cellStyle name="Comma 77 3 4" xfId="5023"/>
    <cellStyle name="Comma 77 3 5" xfId="7672"/>
    <cellStyle name="Comma 77 4" xfId="1516"/>
    <cellStyle name="Comma 77 4 2" xfId="3544"/>
    <cellStyle name="Comma 77 4 3" xfId="5574"/>
    <cellStyle name="Comma 77 5" xfId="2531"/>
    <cellStyle name="Comma 77 6" xfId="4558"/>
    <cellStyle name="Comma 77 7" xfId="6730"/>
    <cellStyle name="Comma 77 8" xfId="7208"/>
    <cellStyle name="Comma 78" xfId="566"/>
    <cellStyle name="Comma 78 2" xfId="741"/>
    <cellStyle name="Comma 78 2 2" xfId="1195"/>
    <cellStyle name="Comma 78 2 2 2" xfId="2212"/>
    <cellStyle name="Comma 78 2 2 2 2" xfId="4240"/>
    <cellStyle name="Comma 78 2 2 2 3" xfId="6270"/>
    <cellStyle name="Comma 78 2 2 3" xfId="3227"/>
    <cellStyle name="Comma 78 2 2 4" xfId="5254"/>
    <cellStyle name="Comma 78 2 2 5" xfId="7903"/>
    <cellStyle name="Comma 78 2 3" xfId="1766"/>
    <cellStyle name="Comma 78 2 3 2" xfId="3794"/>
    <cellStyle name="Comma 78 2 3 3" xfId="5824"/>
    <cellStyle name="Comma 78 2 4" xfId="2781"/>
    <cellStyle name="Comma 78 2 5" xfId="4808"/>
    <cellStyle name="Comma 78 2 6" xfId="7458"/>
    <cellStyle name="Comma 78 3" xfId="1020"/>
    <cellStyle name="Comma 78 3 2" xfId="2037"/>
    <cellStyle name="Comma 78 3 2 2" xfId="4065"/>
    <cellStyle name="Comma 78 3 2 3" xfId="6095"/>
    <cellStyle name="Comma 78 3 3" xfId="3052"/>
    <cellStyle name="Comma 78 3 4" xfId="5079"/>
    <cellStyle name="Comma 78 3 5" xfId="7728"/>
    <cellStyle name="Comma 78 4" xfId="1398"/>
    <cellStyle name="Comma 78 4 2" xfId="2412"/>
    <cellStyle name="Comma 78 4 2 2" xfId="4440"/>
    <cellStyle name="Comma 78 4 2 3" xfId="6470"/>
    <cellStyle name="Comma 78 4 3" xfId="3427"/>
    <cellStyle name="Comma 78 4 4" xfId="5454"/>
    <cellStyle name="Comma 78 4 5" xfId="8103"/>
    <cellStyle name="Comma 78 5" xfId="1591"/>
    <cellStyle name="Comma 78 5 2" xfId="3619"/>
    <cellStyle name="Comma 78 5 3" xfId="5649"/>
    <cellStyle name="Comma 78 6" xfId="2606"/>
    <cellStyle name="Comma 78 7" xfId="4633"/>
    <cellStyle name="Comma 78 8" xfId="6731"/>
    <cellStyle name="Comma 78 9" xfId="7283"/>
    <cellStyle name="Comma 79" xfId="567"/>
    <cellStyle name="Comma 79 2" xfId="742"/>
    <cellStyle name="Comma 79 2 2" xfId="1196"/>
    <cellStyle name="Comma 79 2 2 2" xfId="2213"/>
    <cellStyle name="Comma 79 2 2 2 2" xfId="4241"/>
    <cellStyle name="Comma 79 2 2 2 3" xfId="6271"/>
    <cellStyle name="Comma 79 2 2 3" xfId="3228"/>
    <cellStyle name="Comma 79 2 2 4" xfId="5255"/>
    <cellStyle name="Comma 79 2 2 5" xfId="7904"/>
    <cellStyle name="Comma 79 2 3" xfId="1767"/>
    <cellStyle name="Comma 79 2 3 2" xfId="3795"/>
    <cellStyle name="Comma 79 2 3 3" xfId="5825"/>
    <cellStyle name="Comma 79 2 4" xfId="2782"/>
    <cellStyle name="Comma 79 2 5" xfId="4809"/>
    <cellStyle name="Comma 79 2 6" xfId="7459"/>
    <cellStyle name="Comma 79 3" xfId="1021"/>
    <cellStyle name="Comma 79 3 2" xfId="2038"/>
    <cellStyle name="Comma 79 3 2 2" xfId="4066"/>
    <cellStyle name="Comma 79 3 2 3" xfId="6096"/>
    <cellStyle name="Comma 79 3 3" xfId="3053"/>
    <cellStyle name="Comma 79 3 4" xfId="5080"/>
    <cellStyle name="Comma 79 3 5" xfId="7729"/>
    <cellStyle name="Comma 79 4" xfId="1270"/>
    <cellStyle name="Comma 79 4 2" xfId="2287"/>
    <cellStyle name="Comma 79 4 2 2" xfId="4315"/>
    <cellStyle name="Comma 79 4 2 3" xfId="6345"/>
    <cellStyle name="Comma 79 4 3" xfId="3302"/>
    <cellStyle name="Comma 79 4 4" xfId="5329"/>
    <cellStyle name="Comma 79 4 5" xfId="7978"/>
    <cellStyle name="Comma 79 5" xfId="1592"/>
    <cellStyle name="Comma 79 5 2" xfId="3620"/>
    <cellStyle name="Comma 79 5 3" xfId="5650"/>
    <cellStyle name="Comma 79 6" xfId="2607"/>
    <cellStyle name="Comma 79 7" xfId="4634"/>
    <cellStyle name="Comma 79 8" xfId="6732"/>
    <cellStyle name="Comma 79 9" xfId="7284"/>
    <cellStyle name="Comma 8" xfId="60"/>
    <cellStyle name="Comma 8 2" xfId="110"/>
    <cellStyle name="Comma 8 2 10" xfId="7149"/>
    <cellStyle name="Comma 8 2 11" xfId="423"/>
    <cellStyle name="Comma 8 2 12" xfId="247"/>
    <cellStyle name="Comma 8 2 2" xfId="545"/>
    <cellStyle name="Comma 8 2 2 2" xfId="999"/>
    <cellStyle name="Comma 8 2 2 2 2" xfId="2016"/>
    <cellStyle name="Comma 8 2 2 2 2 2" xfId="4044"/>
    <cellStyle name="Comma 8 2 2 2 2 3" xfId="6074"/>
    <cellStyle name="Comma 8 2 2 2 3" xfId="3031"/>
    <cellStyle name="Comma 8 2 2 2 4" xfId="5058"/>
    <cellStyle name="Comma 8 2 2 2 5" xfId="7707"/>
    <cellStyle name="Comma 8 2 2 3" xfId="1570"/>
    <cellStyle name="Comma 8 2 2 3 2" xfId="3598"/>
    <cellStyle name="Comma 8 2 2 3 3" xfId="5628"/>
    <cellStyle name="Comma 8 2 2 4" xfId="2585"/>
    <cellStyle name="Comma 8 2 2 5" xfId="4612"/>
    <cellStyle name="Comma 8 2 2 6" xfId="6735"/>
    <cellStyle name="Comma 8 2 2 7" xfId="7262"/>
    <cellStyle name="Comma 8 2 3" xfId="743"/>
    <cellStyle name="Comma 8 2 3 2" xfId="1197"/>
    <cellStyle name="Comma 8 2 3 2 2" xfId="2214"/>
    <cellStyle name="Comma 8 2 3 2 2 2" xfId="4242"/>
    <cellStyle name="Comma 8 2 3 2 2 3" xfId="6272"/>
    <cellStyle name="Comma 8 2 3 2 3" xfId="3229"/>
    <cellStyle name="Comma 8 2 3 2 4" xfId="5256"/>
    <cellStyle name="Comma 8 2 3 2 5" xfId="7905"/>
    <cellStyle name="Comma 8 2 3 3" xfId="1768"/>
    <cellStyle name="Comma 8 2 3 3 2" xfId="3796"/>
    <cellStyle name="Comma 8 2 3 3 3" xfId="5826"/>
    <cellStyle name="Comma 8 2 3 4" xfId="2783"/>
    <cellStyle name="Comma 8 2 3 5" xfId="4810"/>
    <cellStyle name="Comma 8 2 3 6" xfId="6736"/>
    <cellStyle name="Comma 8 2 3 7" xfId="7460"/>
    <cellStyle name="Comma 8 2 4" xfId="889"/>
    <cellStyle name="Comma 8 2 4 2" xfId="1906"/>
    <cellStyle name="Comma 8 2 4 2 2" xfId="3934"/>
    <cellStyle name="Comma 8 2 4 2 3" xfId="5964"/>
    <cellStyle name="Comma 8 2 4 3" xfId="2921"/>
    <cellStyle name="Comma 8 2 4 4" xfId="4948"/>
    <cellStyle name="Comma 8 2 4 5" xfId="6737"/>
    <cellStyle name="Comma 8 2 4 6" xfId="7597"/>
    <cellStyle name="Comma 8 2 5" xfId="1332"/>
    <cellStyle name="Comma 8 2 5 2" xfId="2347"/>
    <cellStyle name="Comma 8 2 5 2 2" xfId="4375"/>
    <cellStyle name="Comma 8 2 5 2 3" xfId="6405"/>
    <cellStyle name="Comma 8 2 5 3" xfId="3362"/>
    <cellStyle name="Comma 8 2 5 4" xfId="5389"/>
    <cellStyle name="Comma 8 2 5 5" xfId="8038"/>
    <cellStyle name="Comma 8 2 6" xfId="1457"/>
    <cellStyle name="Comma 8 2 6 2" xfId="3485"/>
    <cellStyle name="Comma 8 2 6 3" xfId="5515"/>
    <cellStyle name="Comma 8 2 7" xfId="2472"/>
    <cellStyle name="Comma 8 2 8" xfId="4499"/>
    <cellStyle name="Comma 8 2 9" xfId="6734"/>
    <cellStyle name="Comma 8 3" xfId="508"/>
    <cellStyle name="Comma 8 3 2" xfId="979"/>
    <cellStyle name="Comma 8 3 2 2" xfId="1996"/>
    <cellStyle name="Comma 8 3 2 2 2" xfId="4024"/>
    <cellStyle name="Comma 8 3 2 2 3" xfId="6054"/>
    <cellStyle name="Comma 8 3 2 3" xfId="3011"/>
    <cellStyle name="Comma 8 3 2 4" xfId="5038"/>
    <cellStyle name="Comma 8 3 2 5" xfId="7687"/>
    <cellStyle name="Comma 8 3 3" xfId="1533"/>
    <cellStyle name="Comma 8 3 3 2" xfId="3561"/>
    <cellStyle name="Comma 8 3 3 3" xfId="5591"/>
    <cellStyle name="Comma 8 3 4" xfId="2548"/>
    <cellStyle name="Comma 8 3 5" xfId="4575"/>
    <cellStyle name="Comma 8 3 6" xfId="6738"/>
    <cellStyle name="Comma 8 3 7" xfId="7225"/>
    <cellStyle name="Comma 8 4" xfId="6739"/>
    <cellStyle name="Comma 8 5" xfId="6733"/>
    <cellStyle name="Comma 8 6" xfId="8137"/>
    <cellStyle name="Comma 8 7" xfId="200"/>
    <cellStyle name="Comma 80" xfId="568"/>
    <cellStyle name="Comma 80 2" xfId="744"/>
    <cellStyle name="Comma 80 2 2" xfId="1198"/>
    <cellStyle name="Comma 80 2 2 2" xfId="2215"/>
    <cellStyle name="Comma 80 2 2 2 2" xfId="4243"/>
    <cellStyle name="Comma 80 2 2 2 3" xfId="6273"/>
    <cellStyle name="Comma 80 2 2 3" xfId="3230"/>
    <cellStyle name="Comma 80 2 2 4" xfId="5257"/>
    <cellStyle name="Comma 80 2 2 5" xfId="7906"/>
    <cellStyle name="Comma 80 2 3" xfId="1769"/>
    <cellStyle name="Comma 80 2 3 2" xfId="3797"/>
    <cellStyle name="Comma 80 2 3 3" xfId="5827"/>
    <cellStyle name="Comma 80 2 4" xfId="2784"/>
    <cellStyle name="Comma 80 2 5" xfId="4811"/>
    <cellStyle name="Comma 80 2 6" xfId="7461"/>
    <cellStyle name="Comma 80 3" xfId="1022"/>
    <cellStyle name="Comma 80 3 2" xfId="2039"/>
    <cellStyle name="Comma 80 3 2 2" xfId="4067"/>
    <cellStyle name="Comma 80 3 2 3" xfId="6097"/>
    <cellStyle name="Comma 80 3 3" xfId="3054"/>
    <cellStyle name="Comma 80 3 4" xfId="5081"/>
    <cellStyle name="Comma 80 3 5" xfId="7730"/>
    <cellStyle name="Comma 80 4" xfId="1593"/>
    <cellStyle name="Comma 80 4 2" xfId="3621"/>
    <cellStyle name="Comma 80 4 3" xfId="5651"/>
    <cellStyle name="Comma 80 5" xfId="2608"/>
    <cellStyle name="Comma 80 6" xfId="4635"/>
    <cellStyle name="Comma 80 7" xfId="6740"/>
    <cellStyle name="Comma 80 8" xfId="7285"/>
    <cellStyle name="Comma 81" xfId="745"/>
    <cellStyle name="Comma 81 2" xfId="1199"/>
    <cellStyle name="Comma 81 2 2" xfId="2216"/>
    <cellStyle name="Comma 81 2 2 2" xfId="4244"/>
    <cellStyle name="Comma 81 2 2 3" xfId="6274"/>
    <cellStyle name="Comma 81 2 3" xfId="3231"/>
    <cellStyle name="Comma 81 2 4" xfId="5258"/>
    <cellStyle name="Comma 81 2 5" xfId="7907"/>
    <cellStyle name="Comma 81 3" xfId="1770"/>
    <cellStyle name="Comma 81 3 2" xfId="3798"/>
    <cellStyle name="Comma 81 3 3" xfId="5828"/>
    <cellStyle name="Comma 81 4" xfId="2785"/>
    <cellStyle name="Comma 81 5" xfId="4812"/>
    <cellStyle name="Comma 81 6" xfId="6741"/>
    <cellStyle name="Comma 81 7" xfId="7462"/>
    <cellStyle name="Comma 82" xfId="746"/>
    <cellStyle name="Comma 82 2" xfId="1200"/>
    <cellStyle name="Comma 82 2 2" xfId="2217"/>
    <cellStyle name="Comma 82 2 2 2" xfId="4245"/>
    <cellStyle name="Comma 82 2 2 3" xfId="6275"/>
    <cellStyle name="Comma 82 2 3" xfId="3232"/>
    <cellStyle name="Comma 82 2 4" xfId="5259"/>
    <cellStyle name="Comma 82 2 5" xfId="7908"/>
    <cellStyle name="Comma 82 3" xfId="1771"/>
    <cellStyle name="Comma 82 3 2" xfId="3799"/>
    <cellStyle name="Comma 82 3 3" xfId="5829"/>
    <cellStyle name="Comma 82 4" xfId="2786"/>
    <cellStyle name="Comma 82 5" xfId="4813"/>
    <cellStyle name="Comma 82 6" xfId="7463"/>
    <cellStyle name="Comma 83" xfId="747"/>
    <cellStyle name="Comma 83 2" xfId="1201"/>
    <cellStyle name="Comma 83 2 2" xfId="2218"/>
    <cellStyle name="Comma 83 2 2 2" xfId="4246"/>
    <cellStyle name="Comma 83 2 2 3" xfId="6276"/>
    <cellStyle name="Comma 83 2 3" xfId="3233"/>
    <cellStyle name="Comma 83 2 4" xfId="5260"/>
    <cellStyle name="Comma 83 2 5" xfId="7909"/>
    <cellStyle name="Comma 83 3" xfId="1772"/>
    <cellStyle name="Comma 83 3 2" xfId="3800"/>
    <cellStyle name="Comma 83 3 3" xfId="5830"/>
    <cellStyle name="Comma 83 4" xfId="2787"/>
    <cellStyle name="Comma 83 5" xfId="4814"/>
    <cellStyle name="Comma 83 6" xfId="7464"/>
    <cellStyle name="Comma 84" xfId="748"/>
    <cellStyle name="Comma 84 2" xfId="1202"/>
    <cellStyle name="Comma 84 2 2" xfId="2219"/>
    <cellStyle name="Comma 84 2 2 2" xfId="4247"/>
    <cellStyle name="Comma 84 2 2 3" xfId="6277"/>
    <cellStyle name="Comma 84 2 3" xfId="3234"/>
    <cellStyle name="Comma 84 2 4" xfId="5261"/>
    <cellStyle name="Comma 84 2 5" xfId="7910"/>
    <cellStyle name="Comma 84 3" xfId="1773"/>
    <cellStyle name="Comma 84 3 2" xfId="3801"/>
    <cellStyle name="Comma 84 3 3" xfId="5831"/>
    <cellStyle name="Comma 84 4" xfId="2788"/>
    <cellStyle name="Comma 84 5" xfId="4815"/>
    <cellStyle name="Comma 84 6" xfId="7465"/>
    <cellStyle name="Comma 85" xfId="749"/>
    <cellStyle name="Comma 85 2" xfId="1203"/>
    <cellStyle name="Comma 85 2 2" xfId="2220"/>
    <cellStyle name="Comma 85 2 2 2" xfId="4248"/>
    <cellStyle name="Comma 85 2 2 3" xfId="6278"/>
    <cellStyle name="Comma 85 2 3" xfId="3235"/>
    <cellStyle name="Comma 85 2 4" xfId="5262"/>
    <cellStyle name="Comma 85 2 5" xfId="7911"/>
    <cellStyle name="Comma 85 3" xfId="1774"/>
    <cellStyle name="Comma 85 3 2" xfId="3802"/>
    <cellStyle name="Comma 85 3 3" xfId="5832"/>
    <cellStyle name="Comma 85 4" xfId="2789"/>
    <cellStyle name="Comma 85 5" xfId="4816"/>
    <cellStyle name="Comma 85 6" xfId="7466"/>
    <cellStyle name="Comma 86" xfId="750"/>
    <cellStyle name="Comma 86 2" xfId="1204"/>
    <cellStyle name="Comma 86 2 2" xfId="2221"/>
    <cellStyle name="Comma 86 2 2 2" xfId="4249"/>
    <cellStyle name="Comma 86 2 2 3" xfId="6279"/>
    <cellStyle name="Comma 86 2 3" xfId="3236"/>
    <cellStyle name="Comma 86 2 4" xfId="5263"/>
    <cellStyle name="Comma 86 2 5" xfId="7912"/>
    <cellStyle name="Comma 86 3" xfId="1775"/>
    <cellStyle name="Comma 86 3 2" xfId="3803"/>
    <cellStyle name="Comma 86 3 3" xfId="5833"/>
    <cellStyle name="Comma 86 4" xfId="2790"/>
    <cellStyle name="Comma 86 5" xfId="4817"/>
    <cellStyle name="Comma 86 6" xfId="7467"/>
    <cellStyle name="Comma 87" xfId="751"/>
    <cellStyle name="Comma 87 2" xfId="1205"/>
    <cellStyle name="Comma 87 2 2" xfId="2222"/>
    <cellStyle name="Comma 87 2 2 2" xfId="4250"/>
    <cellStyle name="Comma 87 2 2 3" xfId="6280"/>
    <cellStyle name="Comma 87 2 3" xfId="3237"/>
    <cellStyle name="Comma 87 2 4" xfId="5264"/>
    <cellStyle name="Comma 87 2 5" xfId="7913"/>
    <cellStyle name="Comma 87 3" xfId="1776"/>
    <cellStyle name="Comma 87 3 2" xfId="3804"/>
    <cellStyle name="Comma 87 3 3" xfId="5834"/>
    <cellStyle name="Comma 87 4" xfId="2791"/>
    <cellStyle name="Comma 87 5" xfId="4818"/>
    <cellStyle name="Comma 87 6" xfId="7468"/>
    <cellStyle name="Comma 88" xfId="752"/>
    <cellStyle name="Comma 88 2" xfId="1206"/>
    <cellStyle name="Comma 88 2 2" xfId="2223"/>
    <cellStyle name="Comma 88 2 2 2" xfId="4251"/>
    <cellStyle name="Comma 88 2 2 3" xfId="6281"/>
    <cellStyle name="Comma 88 2 3" xfId="3238"/>
    <cellStyle name="Comma 88 2 4" xfId="5265"/>
    <cellStyle name="Comma 88 2 5" xfId="7914"/>
    <cellStyle name="Comma 88 3" xfId="1777"/>
    <cellStyle name="Comma 88 3 2" xfId="3805"/>
    <cellStyle name="Comma 88 3 3" xfId="5835"/>
    <cellStyle name="Comma 88 4" xfId="2792"/>
    <cellStyle name="Comma 88 5" xfId="4819"/>
    <cellStyle name="Comma 88 6" xfId="7469"/>
    <cellStyle name="Comma 89" xfId="753"/>
    <cellStyle name="Comma 89 2" xfId="1207"/>
    <cellStyle name="Comma 89 2 2" xfId="2224"/>
    <cellStyle name="Comma 89 2 2 2" xfId="4252"/>
    <cellStyle name="Comma 89 2 2 3" xfId="6282"/>
    <cellStyle name="Comma 89 2 3" xfId="3239"/>
    <cellStyle name="Comma 89 2 4" xfId="5266"/>
    <cellStyle name="Comma 89 2 5" xfId="7915"/>
    <cellStyle name="Comma 89 3" xfId="1778"/>
    <cellStyle name="Comma 89 3 2" xfId="3806"/>
    <cellStyle name="Comma 89 3 3" xfId="5836"/>
    <cellStyle name="Comma 89 4" xfId="2793"/>
    <cellStyle name="Comma 89 5" xfId="4820"/>
    <cellStyle name="Comma 89 6" xfId="7470"/>
    <cellStyle name="Comma 9" xfId="68"/>
    <cellStyle name="Comma 9 2" xfId="118"/>
    <cellStyle name="Comma 9 2 10" xfId="7148"/>
    <cellStyle name="Comma 9 2 11" xfId="422"/>
    <cellStyle name="Comma 9 2 12" xfId="255"/>
    <cellStyle name="Comma 9 2 2" xfId="553"/>
    <cellStyle name="Comma 9 2 2 2" xfId="1007"/>
    <cellStyle name="Comma 9 2 2 2 2" xfId="2024"/>
    <cellStyle name="Comma 9 2 2 2 2 2" xfId="4052"/>
    <cellStyle name="Comma 9 2 2 2 2 3" xfId="6082"/>
    <cellStyle name="Comma 9 2 2 2 3" xfId="3039"/>
    <cellStyle name="Comma 9 2 2 2 4" xfId="5066"/>
    <cellStyle name="Comma 9 2 2 2 5" xfId="7715"/>
    <cellStyle name="Comma 9 2 2 3" xfId="1578"/>
    <cellStyle name="Comma 9 2 2 3 2" xfId="3606"/>
    <cellStyle name="Comma 9 2 2 3 3" xfId="5636"/>
    <cellStyle name="Comma 9 2 2 4" xfId="2593"/>
    <cellStyle name="Comma 9 2 2 5" xfId="4620"/>
    <cellStyle name="Comma 9 2 2 6" xfId="6743"/>
    <cellStyle name="Comma 9 2 2 7" xfId="7270"/>
    <cellStyle name="Comma 9 2 3" xfId="754"/>
    <cellStyle name="Comma 9 2 3 2" xfId="1208"/>
    <cellStyle name="Comma 9 2 3 2 2" xfId="2225"/>
    <cellStyle name="Comma 9 2 3 2 2 2" xfId="4253"/>
    <cellStyle name="Comma 9 2 3 2 2 3" xfId="6283"/>
    <cellStyle name="Comma 9 2 3 2 3" xfId="3240"/>
    <cellStyle name="Comma 9 2 3 2 4" xfId="5267"/>
    <cellStyle name="Comma 9 2 3 2 5" xfId="7916"/>
    <cellStyle name="Comma 9 2 3 3" xfId="1779"/>
    <cellStyle name="Comma 9 2 3 3 2" xfId="3807"/>
    <cellStyle name="Comma 9 2 3 3 3" xfId="5837"/>
    <cellStyle name="Comma 9 2 3 4" xfId="2794"/>
    <cellStyle name="Comma 9 2 3 5" xfId="4821"/>
    <cellStyle name="Comma 9 2 3 6" xfId="6744"/>
    <cellStyle name="Comma 9 2 3 7" xfId="7471"/>
    <cellStyle name="Comma 9 2 4" xfId="888"/>
    <cellStyle name="Comma 9 2 4 2" xfId="1905"/>
    <cellStyle name="Comma 9 2 4 2 2" xfId="3933"/>
    <cellStyle name="Comma 9 2 4 2 3" xfId="5963"/>
    <cellStyle name="Comma 9 2 4 3" xfId="2920"/>
    <cellStyle name="Comma 9 2 4 4" xfId="4947"/>
    <cellStyle name="Comma 9 2 4 5" xfId="6745"/>
    <cellStyle name="Comma 9 2 4 6" xfId="7596"/>
    <cellStyle name="Comma 9 2 5" xfId="1331"/>
    <cellStyle name="Comma 9 2 5 2" xfId="2346"/>
    <cellStyle name="Comma 9 2 5 2 2" xfId="4374"/>
    <cellStyle name="Comma 9 2 5 2 3" xfId="6404"/>
    <cellStyle name="Comma 9 2 5 3" xfId="3361"/>
    <cellStyle name="Comma 9 2 5 4" xfId="5388"/>
    <cellStyle name="Comma 9 2 5 5" xfId="6746"/>
    <cellStyle name="Comma 9 2 5 6" xfId="8037"/>
    <cellStyle name="Comma 9 2 6" xfId="1456"/>
    <cellStyle name="Comma 9 2 6 2" xfId="3484"/>
    <cellStyle name="Comma 9 2 6 3" xfId="5514"/>
    <cellStyle name="Comma 9 2 7" xfId="2471"/>
    <cellStyle name="Comma 9 2 8" xfId="4498"/>
    <cellStyle name="Comma 9 2 9" xfId="6742"/>
    <cellStyle name="Comma 9 3" xfId="516"/>
    <cellStyle name="Comma 9 3 2" xfId="980"/>
    <cellStyle name="Comma 9 3 2 2" xfId="1997"/>
    <cellStyle name="Comma 9 3 2 2 2" xfId="4025"/>
    <cellStyle name="Comma 9 3 2 2 3" xfId="6055"/>
    <cellStyle name="Comma 9 3 2 3" xfId="3012"/>
    <cellStyle name="Comma 9 3 2 4" xfId="5039"/>
    <cellStyle name="Comma 9 3 2 5" xfId="7688"/>
    <cellStyle name="Comma 9 3 3" xfId="1541"/>
    <cellStyle name="Comma 9 3 3 2" xfId="3569"/>
    <cellStyle name="Comma 9 3 3 3" xfId="5599"/>
    <cellStyle name="Comma 9 3 4" xfId="2556"/>
    <cellStyle name="Comma 9 3 5" xfId="4583"/>
    <cellStyle name="Comma 9 3 6" xfId="6747"/>
    <cellStyle name="Comma 9 3 7" xfId="7233"/>
    <cellStyle name="Comma 9 4" xfId="6478"/>
    <cellStyle name="Comma 9 5" xfId="6748"/>
    <cellStyle name="Comma 9 6" xfId="8145"/>
    <cellStyle name="Comma 9 7" xfId="208"/>
    <cellStyle name="Comma 90" xfId="755"/>
    <cellStyle name="Comma 90 2" xfId="1209"/>
    <cellStyle name="Comma 90 2 2" xfId="2226"/>
    <cellStyle name="Comma 90 2 2 2" xfId="4254"/>
    <cellStyle name="Comma 90 2 2 3" xfId="6284"/>
    <cellStyle name="Comma 90 2 3" xfId="3241"/>
    <cellStyle name="Comma 90 2 4" xfId="5268"/>
    <cellStyle name="Comma 90 2 5" xfId="7917"/>
    <cellStyle name="Comma 90 3" xfId="1780"/>
    <cellStyle name="Comma 90 3 2" xfId="3808"/>
    <cellStyle name="Comma 90 3 3" xfId="5838"/>
    <cellStyle name="Comma 90 4" xfId="2795"/>
    <cellStyle name="Comma 90 5" xfId="4822"/>
    <cellStyle name="Comma 90 6" xfId="7472"/>
    <cellStyle name="Comma 91" xfId="756"/>
    <cellStyle name="Comma 91 2" xfId="1210"/>
    <cellStyle name="Comma 91 2 2" xfId="2227"/>
    <cellStyle name="Comma 91 2 2 2" xfId="4255"/>
    <cellStyle name="Comma 91 2 2 3" xfId="6285"/>
    <cellStyle name="Comma 91 2 3" xfId="3242"/>
    <cellStyle name="Comma 91 2 4" xfId="5269"/>
    <cellStyle name="Comma 91 2 5" xfId="7918"/>
    <cellStyle name="Comma 91 3" xfId="1781"/>
    <cellStyle name="Comma 91 3 2" xfId="3809"/>
    <cellStyle name="Comma 91 3 3" xfId="5839"/>
    <cellStyle name="Comma 91 4" xfId="2796"/>
    <cellStyle name="Comma 91 5" xfId="4823"/>
    <cellStyle name="Comma 91 6" xfId="7473"/>
    <cellStyle name="Comma 92" xfId="757"/>
    <cellStyle name="Comma 92 2" xfId="1211"/>
    <cellStyle name="Comma 92 2 2" xfId="2228"/>
    <cellStyle name="Comma 92 2 2 2" xfId="4256"/>
    <cellStyle name="Comma 92 2 2 3" xfId="6286"/>
    <cellStyle name="Comma 92 2 3" xfId="3243"/>
    <cellStyle name="Comma 92 2 4" xfId="5270"/>
    <cellStyle name="Comma 92 2 5" xfId="7919"/>
    <cellStyle name="Comma 92 3" xfId="1782"/>
    <cellStyle name="Comma 92 3 2" xfId="3810"/>
    <cellStyle name="Comma 92 3 3" xfId="5840"/>
    <cellStyle name="Comma 92 4" xfId="2797"/>
    <cellStyle name="Comma 92 5" xfId="4824"/>
    <cellStyle name="Comma 92 6" xfId="7474"/>
    <cellStyle name="Comma 93" xfId="758"/>
    <cellStyle name="Comma 93 2" xfId="1212"/>
    <cellStyle name="Comma 93 2 2" xfId="2229"/>
    <cellStyle name="Comma 93 2 2 2" xfId="4257"/>
    <cellStyle name="Comma 93 2 2 3" xfId="6287"/>
    <cellStyle name="Comma 93 2 3" xfId="3244"/>
    <cellStyle name="Comma 93 2 4" xfId="5271"/>
    <cellStyle name="Comma 93 2 5" xfId="7920"/>
    <cellStyle name="Comma 93 3" xfId="1783"/>
    <cellStyle name="Comma 93 3 2" xfId="3811"/>
    <cellStyle name="Comma 93 3 3" xfId="5841"/>
    <cellStyle name="Comma 93 4" xfId="2798"/>
    <cellStyle name="Comma 93 5" xfId="4825"/>
    <cellStyle name="Comma 93 6" xfId="7475"/>
    <cellStyle name="Comma 94" xfId="759"/>
    <cellStyle name="Comma 94 2" xfId="1213"/>
    <cellStyle name="Comma 94 2 2" xfId="2230"/>
    <cellStyle name="Comma 94 2 2 2" xfId="4258"/>
    <cellStyle name="Comma 94 2 2 3" xfId="6288"/>
    <cellStyle name="Comma 94 2 3" xfId="3245"/>
    <cellStyle name="Comma 94 2 4" xfId="5272"/>
    <cellStyle name="Comma 94 2 5" xfId="7921"/>
    <cellStyle name="Comma 94 3" xfId="1784"/>
    <cellStyle name="Comma 94 3 2" xfId="3812"/>
    <cellStyle name="Comma 94 3 3" xfId="5842"/>
    <cellStyle name="Comma 94 4" xfId="2799"/>
    <cellStyle name="Comma 94 5" xfId="4826"/>
    <cellStyle name="Comma 94 6" xfId="7476"/>
    <cellStyle name="Comma 95" xfId="760"/>
    <cellStyle name="Comma 95 2" xfId="1214"/>
    <cellStyle name="Comma 95 2 2" xfId="2231"/>
    <cellStyle name="Comma 95 2 2 2" xfId="4259"/>
    <cellStyle name="Comma 95 2 2 3" xfId="6289"/>
    <cellStyle name="Comma 95 2 3" xfId="3246"/>
    <cellStyle name="Comma 95 2 4" xfId="5273"/>
    <cellStyle name="Comma 95 2 5" xfId="7922"/>
    <cellStyle name="Comma 95 3" xfId="1785"/>
    <cellStyle name="Comma 95 3 2" xfId="3813"/>
    <cellStyle name="Comma 95 3 3" xfId="5843"/>
    <cellStyle name="Comma 95 4" xfId="2800"/>
    <cellStyle name="Comma 95 5" xfId="4827"/>
    <cellStyle name="Comma 95 6" xfId="7477"/>
    <cellStyle name="Comma 96" xfId="761"/>
    <cellStyle name="Comma 96 2" xfId="1215"/>
    <cellStyle name="Comma 96 2 2" xfId="2232"/>
    <cellStyle name="Comma 96 2 2 2" xfId="4260"/>
    <cellStyle name="Comma 96 2 2 3" xfId="6290"/>
    <cellStyle name="Comma 96 2 3" xfId="3247"/>
    <cellStyle name="Comma 96 2 4" xfId="5274"/>
    <cellStyle name="Comma 96 2 5" xfId="7923"/>
    <cellStyle name="Comma 96 3" xfId="1786"/>
    <cellStyle name="Comma 96 3 2" xfId="3814"/>
    <cellStyle name="Comma 96 3 3" xfId="5844"/>
    <cellStyle name="Comma 96 4" xfId="2801"/>
    <cellStyle name="Comma 96 5" xfId="4828"/>
    <cellStyle name="Comma 96 6" xfId="7478"/>
    <cellStyle name="Comma 97" xfId="762"/>
    <cellStyle name="Comma 97 2" xfId="1216"/>
    <cellStyle name="Comma 97 2 2" xfId="2233"/>
    <cellStyle name="Comma 97 2 2 2" xfId="4261"/>
    <cellStyle name="Comma 97 2 2 3" xfId="6291"/>
    <cellStyle name="Comma 97 2 3" xfId="3248"/>
    <cellStyle name="Comma 97 2 4" xfId="5275"/>
    <cellStyle name="Comma 97 2 5" xfId="7924"/>
    <cellStyle name="Comma 97 3" xfId="1787"/>
    <cellStyle name="Comma 97 3 2" xfId="3815"/>
    <cellStyle name="Comma 97 3 3" xfId="5845"/>
    <cellStyle name="Comma 97 4" xfId="2802"/>
    <cellStyle name="Comma 97 5" xfId="4829"/>
    <cellStyle name="Comma 97 6" xfId="7479"/>
    <cellStyle name="Comma 98" xfId="763"/>
    <cellStyle name="Comma 98 2" xfId="1217"/>
    <cellStyle name="Comma 98 2 2" xfId="2234"/>
    <cellStyle name="Comma 98 2 2 2" xfId="4262"/>
    <cellStyle name="Comma 98 2 2 3" xfId="6292"/>
    <cellStyle name="Comma 98 2 3" xfId="3249"/>
    <cellStyle name="Comma 98 2 4" xfId="5276"/>
    <cellStyle name="Comma 98 2 5" xfId="7925"/>
    <cellStyle name="Comma 98 3" xfId="1788"/>
    <cellStyle name="Comma 98 3 2" xfId="3816"/>
    <cellStyle name="Comma 98 3 3" xfId="5846"/>
    <cellStyle name="Comma 98 4" xfId="2803"/>
    <cellStyle name="Comma 98 5" xfId="4830"/>
    <cellStyle name="Comma 98 6" xfId="7480"/>
    <cellStyle name="Comma 99" xfId="764"/>
    <cellStyle name="Comma 99 2" xfId="1218"/>
    <cellStyle name="Comma 99 2 2" xfId="2235"/>
    <cellStyle name="Comma 99 2 2 2" xfId="4263"/>
    <cellStyle name="Comma 99 2 2 3" xfId="6293"/>
    <cellStyle name="Comma 99 2 3" xfId="3250"/>
    <cellStyle name="Comma 99 2 4" xfId="5277"/>
    <cellStyle name="Comma 99 2 5" xfId="7926"/>
    <cellStyle name="Comma 99 3" xfId="1789"/>
    <cellStyle name="Comma 99 3 2" xfId="3817"/>
    <cellStyle name="Comma 99 3 3" xfId="5847"/>
    <cellStyle name="Comma 99 4" xfId="2804"/>
    <cellStyle name="Comma 99 5" xfId="4831"/>
    <cellStyle name="Comma 99 6" xfId="7481"/>
    <cellStyle name="Comma0" xfId="2"/>
    <cellStyle name="Comma0 2" xfId="11"/>
    <cellStyle name="Comma0 2 2" xfId="13"/>
    <cellStyle name="Comma0 2 2 2" xfId="489"/>
    <cellStyle name="Comma0 2 2 3" xfId="6749"/>
    <cellStyle name="Comma0 2 2 4" xfId="302"/>
    <cellStyle name="Comma0 2 3" xfId="303"/>
    <cellStyle name="Comma0 2 3 2" xfId="6750"/>
    <cellStyle name="Comma0 2 3 3" xfId="6751"/>
    <cellStyle name="Comma0 2 4" xfId="304"/>
    <cellStyle name="Comma0 2 5" xfId="1399"/>
    <cellStyle name="Comma0 3" xfId="10"/>
    <cellStyle name="Comma0 3 2" xfId="29"/>
    <cellStyle name="Comma0 3 2 2" xfId="495"/>
    <cellStyle name="Comma0 3 2 3" xfId="390"/>
    <cellStyle name="Comma0 3 3" xfId="380"/>
    <cellStyle name="Comma0 3 4" xfId="305"/>
    <cellStyle name="Comma0 4" xfId="16"/>
    <cellStyle name="Comma0 4 2" xfId="31"/>
    <cellStyle name="Comma0 4 2 2" xfId="6752"/>
    <cellStyle name="Comma0 4 2 2 2" xfId="8109"/>
    <cellStyle name="Comma0 4 3" xfId="381"/>
    <cellStyle name="Comma0 4 4" xfId="6753"/>
    <cellStyle name="Comma0 5" xfId="22"/>
    <cellStyle name="Comma0 5 2" xfId="39"/>
    <cellStyle name="Comma0 6" xfId="6754"/>
    <cellStyle name="Comma0 7" xfId="6755"/>
    <cellStyle name="Comma0 7 2" xfId="6756"/>
    <cellStyle name="Comma0 8" xfId="6757"/>
    <cellStyle name="Comma0 8 2" xfId="6758"/>
    <cellStyle name="Comma0 9" xfId="6759"/>
    <cellStyle name="Comma0_102874-BoQ-Schedule B-Bridges 1-3" xfId="306"/>
    <cellStyle name="Comma0_SABS-E2" xfId="36"/>
    <cellStyle name="Comma1" xfId="307"/>
    <cellStyle name="Comma1 2" xfId="308"/>
    <cellStyle name="Comma1 2 2" xfId="309"/>
    <cellStyle name="Comma2" xfId="310"/>
    <cellStyle name="Comma2 2" xfId="311"/>
    <cellStyle name="Comma3" xfId="312"/>
    <cellStyle name="Comma3 2" xfId="313"/>
    <cellStyle name="ContentsHyperlink" xfId="6760"/>
    <cellStyle name="Curren - Style2" xfId="6761"/>
    <cellStyle name="Currency" xfId="172" builtinId="4"/>
    <cellStyle name="Currency 10" xfId="162"/>
    <cellStyle name="Currency 10 2" xfId="2852"/>
    <cellStyle name="Currency 11" xfId="4879"/>
    <cellStyle name="Currency 12" xfId="820"/>
    <cellStyle name="Currency 13" xfId="8111"/>
    <cellStyle name="Currency 14" xfId="8157"/>
    <cellStyle name="Currency 15" xfId="8176"/>
    <cellStyle name="Currency 2" xfId="17"/>
    <cellStyle name="Currency 2 2" xfId="32"/>
    <cellStyle name="Currency 2 2 2" xfId="8118"/>
    <cellStyle name="Currency 2 3" xfId="161"/>
    <cellStyle name="Currency 2 3 2" xfId="6762"/>
    <cellStyle name="Currency 2 4" xfId="167"/>
    <cellStyle name="Currency 2 4 2" xfId="6764"/>
    <cellStyle name="Currency 2 4 3" xfId="6763"/>
    <cellStyle name="Currency 2 4 4" xfId="8113"/>
    <cellStyle name="Currency 2 4 5" xfId="6475"/>
    <cellStyle name="Currency 3" xfId="42"/>
    <cellStyle name="Currency 3 2" xfId="72"/>
    <cellStyle name="Currency 3 2 10" xfId="8147"/>
    <cellStyle name="Currency 3 2 11" xfId="210"/>
    <cellStyle name="Currency 3 2 2" xfId="155"/>
    <cellStyle name="Currency 3 2 2 2" xfId="1009"/>
    <cellStyle name="Currency 3 2 2 2 2" xfId="2026"/>
    <cellStyle name="Currency 3 2 2 2 2 2" xfId="170"/>
    <cellStyle name="Currency 3 2 2 2 2 2 2" xfId="8168"/>
    <cellStyle name="Currency 3 2 2 2 2 2 3" xfId="4054"/>
    <cellStyle name="Currency 3 2 2 2 2 3" xfId="6084"/>
    <cellStyle name="Currency 3 2 2 2 3" xfId="3041"/>
    <cellStyle name="Currency 3 2 2 2 4" xfId="5068"/>
    <cellStyle name="Currency 3 2 2 2 5" xfId="7717"/>
    <cellStyle name="Currency 3 2 2 3" xfId="1580"/>
    <cellStyle name="Currency 3 2 2 3 2" xfId="3608"/>
    <cellStyle name="Currency 3 2 2 3 3" xfId="5638"/>
    <cellStyle name="Currency 3 2 2 4" xfId="2595"/>
    <cellStyle name="Currency 3 2 2 5" xfId="4622"/>
    <cellStyle name="Currency 3 2 2 6" xfId="7272"/>
    <cellStyle name="Currency 3 2 2 7" xfId="555"/>
    <cellStyle name="Currency 3 2 2 8" xfId="289"/>
    <cellStyle name="Currency 3 2 3" xfId="120"/>
    <cellStyle name="Currency 3 2 3 2" xfId="1840"/>
    <cellStyle name="Currency 3 2 3 2 2" xfId="3868"/>
    <cellStyle name="Currency 3 2 3 2 3" xfId="5898"/>
    <cellStyle name="Currency 3 2 3 3" xfId="2855"/>
    <cellStyle name="Currency 3 2 3 4" xfId="4882"/>
    <cellStyle name="Currency 3 2 3 5" xfId="7531"/>
    <cellStyle name="Currency 3 2 3 6" xfId="823"/>
    <cellStyle name="Currency 3 2 3 7" xfId="257"/>
    <cellStyle name="Currency 3 2 4" xfId="1543"/>
    <cellStyle name="Currency 3 2 4 2" xfId="3571"/>
    <cellStyle name="Currency 3 2 4 3" xfId="5601"/>
    <cellStyle name="Currency 3 2 5" xfId="2558"/>
    <cellStyle name="Currency 3 2 6" xfId="4585"/>
    <cellStyle name="Currency 3 2 7" xfId="6765"/>
    <cellStyle name="Currency 3 2 8" xfId="7235"/>
    <cellStyle name="Currency 3 2 9" xfId="518"/>
    <cellStyle name="Currency 3 3" xfId="81"/>
    <cellStyle name="Currency 3 4" xfId="51"/>
    <cellStyle name="Currency 3 4 2" xfId="149"/>
    <cellStyle name="Currency 3 4 2 2" xfId="2007"/>
    <cellStyle name="Currency 3 4 2 2 2" xfId="4035"/>
    <cellStyle name="Currency 3 4 2 2 3" xfId="6065"/>
    <cellStyle name="Currency 3 4 2 3" xfId="3022"/>
    <cellStyle name="Currency 3 4 2 4" xfId="5049"/>
    <cellStyle name="Currency 3 4 2 5" xfId="7698"/>
    <cellStyle name="Currency 3 4 2 6" xfId="990"/>
    <cellStyle name="Currency 3 4 3" xfId="1561"/>
    <cellStyle name="Currency 3 4 3 2" xfId="3589"/>
    <cellStyle name="Currency 3 4 3 3" xfId="5619"/>
    <cellStyle name="Currency 3 4 4" xfId="2576"/>
    <cellStyle name="Currency 3 4 5" xfId="4603"/>
    <cellStyle name="Currency 3 4 6" xfId="7253"/>
    <cellStyle name="Currency 3 4 7" xfId="536"/>
    <cellStyle name="Currency 3 4 8" xfId="191"/>
    <cellStyle name="Currency 3 5" xfId="101"/>
    <cellStyle name="Currency 3 5 2" xfId="973"/>
    <cellStyle name="Currency 3 5 2 2" xfId="1990"/>
    <cellStyle name="Currency 3 5 2 2 2" xfId="4018"/>
    <cellStyle name="Currency 3 5 2 2 3" xfId="6048"/>
    <cellStyle name="Currency 3 5 2 3" xfId="3005"/>
    <cellStyle name="Currency 3 5 2 4" xfId="5032"/>
    <cellStyle name="Currency 3 5 2 5" xfId="7681"/>
    <cellStyle name="Currency 3 5 3" xfId="1524"/>
    <cellStyle name="Currency 3 5 3 2" xfId="3552"/>
    <cellStyle name="Currency 3 5 3 3" xfId="5582"/>
    <cellStyle name="Currency 3 5 4" xfId="2539"/>
    <cellStyle name="Currency 3 5 5" xfId="4566"/>
    <cellStyle name="Currency 3 5 6" xfId="7216"/>
    <cellStyle name="Currency 3 5 7" xfId="499"/>
    <cellStyle name="Currency 3 5 8" xfId="238"/>
    <cellStyle name="Currency 3 6" xfId="949"/>
    <cellStyle name="Currency 3 6 2" xfId="1966"/>
    <cellStyle name="Currency 3 6 2 2" xfId="3994"/>
    <cellStyle name="Currency 3 6 2 3" xfId="6024"/>
    <cellStyle name="Currency 3 6 3" xfId="2981"/>
    <cellStyle name="Currency 3 6 4" xfId="5008"/>
    <cellStyle name="Currency 3 6 5" xfId="7657"/>
    <cellStyle name="Currency 3 7" xfId="314"/>
    <cellStyle name="Currency 3 8" xfId="8128"/>
    <cellStyle name="Currency 3 9" xfId="182"/>
    <cellStyle name="Currency 4" xfId="82"/>
    <cellStyle name="Currency 4 10" xfId="527"/>
    <cellStyle name="Currency 4 11" xfId="8156"/>
    <cellStyle name="Currency 4 12" xfId="219"/>
    <cellStyle name="Currency 4 2" xfId="129"/>
    <cellStyle name="Currency 4 2 2" xfId="1018"/>
    <cellStyle name="Currency 4 2 2 2" xfId="2035"/>
    <cellStyle name="Currency 4 2 2 2 2" xfId="4063"/>
    <cellStyle name="Currency 4 2 2 2 3" xfId="6093"/>
    <cellStyle name="Currency 4 2 2 3" xfId="3050"/>
    <cellStyle name="Currency 4 2 2 4" xfId="5077"/>
    <cellStyle name="Currency 4 2 2 5" xfId="7726"/>
    <cellStyle name="Currency 4 2 3" xfId="1589"/>
    <cellStyle name="Currency 4 2 3 2" xfId="3617"/>
    <cellStyle name="Currency 4 2 3 3" xfId="5647"/>
    <cellStyle name="Currency 4 2 4" xfId="2604"/>
    <cellStyle name="Currency 4 2 5" xfId="4631"/>
    <cellStyle name="Currency 4 2 6" xfId="7281"/>
    <cellStyle name="Currency 4 2 7" xfId="564"/>
    <cellStyle name="Currency 4 2 8" xfId="266"/>
    <cellStyle name="Currency 4 3" xfId="814"/>
    <cellStyle name="Currency 4 3 2" xfId="1260"/>
    <cellStyle name="Currency 4 3 2 2" xfId="2277"/>
    <cellStyle name="Currency 4 3 2 2 2" xfId="4305"/>
    <cellStyle name="Currency 4 3 2 2 3" xfId="6335"/>
    <cellStyle name="Currency 4 3 2 3" xfId="3292"/>
    <cellStyle name="Currency 4 3 2 4" xfId="5319"/>
    <cellStyle name="Currency 4 3 2 5" xfId="7968"/>
    <cellStyle name="Currency 4 3 3" xfId="1831"/>
    <cellStyle name="Currency 4 3 3 2" xfId="3859"/>
    <cellStyle name="Currency 4 3 3 3" xfId="5889"/>
    <cellStyle name="Currency 4 3 4" xfId="2846"/>
    <cellStyle name="Currency 4 3 5" xfId="4873"/>
    <cellStyle name="Currency 4 3 6" xfId="7523"/>
    <cellStyle name="Currency 4 4" xfId="873"/>
    <cellStyle name="Currency 4 4 2" xfId="1890"/>
    <cellStyle name="Currency 4 4 2 2" xfId="3918"/>
    <cellStyle name="Currency 4 4 2 3" xfId="5948"/>
    <cellStyle name="Currency 4 4 3" xfId="2905"/>
    <cellStyle name="Currency 4 4 4" xfId="4932"/>
    <cellStyle name="Currency 4 4 5" xfId="7581"/>
    <cellStyle name="Currency 4 5" xfId="1552"/>
    <cellStyle name="Currency 4 5 2" xfId="3580"/>
    <cellStyle name="Currency 4 5 3" xfId="5610"/>
    <cellStyle name="Currency 4 6" xfId="2567"/>
    <cellStyle name="Currency 4 7" xfId="4594"/>
    <cellStyle name="Currency 4 8" xfId="6766"/>
    <cellStyle name="Currency 4 9" xfId="7244"/>
    <cellStyle name="Currency 5" xfId="83"/>
    <cellStyle name="Currency 5 2" xfId="163"/>
    <cellStyle name="Currency 5 2 2" xfId="2036"/>
    <cellStyle name="Currency 5 2 2 2" xfId="4064"/>
    <cellStyle name="Currency 5 2 2 3" xfId="6094"/>
    <cellStyle name="Currency 5 2 3" xfId="3051"/>
    <cellStyle name="Currency 5 2 4" xfId="5078"/>
    <cellStyle name="Currency 5 2 5" xfId="7727"/>
    <cellStyle name="Currency 5 2 6" xfId="1019"/>
    <cellStyle name="Currency 5 2 7" xfId="291"/>
    <cellStyle name="Currency 5 3" xfId="1590"/>
    <cellStyle name="Currency 5 3 2" xfId="3618"/>
    <cellStyle name="Currency 5 3 3" xfId="5648"/>
    <cellStyle name="Currency 5 4" xfId="2605"/>
    <cellStyle name="Currency 5 5" xfId="4632"/>
    <cellStyle name="Currency 5 6" xfId="7282"/>
    <cellStyle name="Currency 5 7" xfId="565"/>
    <cellStyle name="Currency 5 8" xfId="220"/>
    <cellStyle name="Currency 6" xfId="130"/>
    <cellStyle name="Currency 6 2" xfId="1261"/>
    <cellStyle name="Currency 6 2 2" xfId="2278"/>
    <cellStyle name="Currency 6 2 2 2" xfId="4306"/>
    <cellStyle name="Currency 6 2 2 3" xfId="6336"/>
    <cellStyle name="Currency 6 2 3" xfId="3293"/>
    <cellStyle name="Currency 6 2 4" xfId="5320"/>
    <cellStyle name="Currency 6 2 5" xfId="7969"/>
    <cellStyle name="Currency 6 3" xfId="1832"/>
    <cellStyle name="Currency 6 3 2" xfId="3860"/>
    <cellStyle name="Currency 6 3 3" xfId="5890"/>
    <cellStyle name="Currency 6 4" xfId="2847"/>
    <cellStyle name="Currency 6 5" xfId="4874"/>
    <cellStyle name="Currency 6 6" xfId="7524"/>
    <cellStyle name="Currency 6 7" xfId="815"/>
    <cellStyle name="Currency 6 8" xfId="267"/>
    <cellStyle name="Currency 7" xfId="165"/>
    <cellStyle name="Currency 7 2" xfId="1869"/>
    <cellStyle name="Currency 7 2 2" xfId="3897"/>
    <cellStyle name="Currency 7 2 3" xfId="5927"/>
    <cellStyle name="Currency 7 3" xfId="2884"/>
    <cellStyle name="Currency 7 4" xfId="4911"/>
    <cellStyle name="Currency 7 5" xfId="7560"/>
    <cellStyle name="Currency 7 6" xfId="852"/>
    <cellStyle name="Currency 8" xfId="1277"/>
    <cellStyle name="Currency 8 2" xfId="2293"/>
    <cellStyle name="Currency 8 2 2" xfId="4321"/>
    <cellStyle name="Currency 8 2 3" xfId="6351"/>
    <cellStyle name="Currency 8 3" xfId="3308"/>
    <cellStyle name="Currency 8 4" xfId="5335"/>
    <cellStyle name="Currency 8 5" xfId="7984"/>
    <cellStyle name="Currency 9" xfId="1837"/>
    <cellStyle name="Currency 9 2" xfId="3865"/>
    <cellStyle name="Currency 9 3" xfId="5895"/>
    <cellStyle name="Currency 9 4" xfId="8107"/>
    <cellStyle name="Currency0" xfId="315"/>
    <cellStyle name="Currency0 2" xfId="6767"/>
    <cellStyle name="Data" xfId="6768"/>
    <cellStyle name="Data 2" xfId="6769"/>
    <cellStyle name="Data 3" xfId="6770"/>
    <cellStyle name="Data 4" xfId="6771"/>
    <cellStyle name="Date" xfId="316"/>
    <cellStyle name="Date - Style1" xfId="6772"/>
    <cellStyle name="Date 10" xfId="6773"/>
    <cellStyle name="Date 11" xfId="6774"/>
    <cellStyle name="Date 12" xfId="6775"/>
    <cellStyle name="Date 13" xfId="6776"/>
    <cellStyle name="Date 14" xfId="6777"/>
    <cellStyle name="Date 15" xfId="6778"/>
    <cellStyle name="Date 2" xfId="317"/>
    <cellStyle name="Date 2 2" xfId="318"/>
    <cellStyle name="Date 2 2 2" xfId="6779"/>
    <cellStyle name="Date 2 2 3" xfId="6780"/>
    <cellStyle name="Date 2 3" xfId="319"/>
    <cellStyle name="Date 2 3 2" xfId="6781"/>
    <cellStyle name="Date 2 3 3" xfId="6782"/>
    <cellStyle name="Date 2 4" xfId="6783"/>
    <cellStyle name="Date 2 5" xfId="6784"/>
    <cellStyle name="Date 2 6" xfId="6785"/>
    <cellStyle name="Date 3" xfId="320"/>
    <cellStyle name="Date 3 2" xfId="321"/>
    <cellStyle name="Date 3 2 2" xfId="6786"/>
    <cellStyle name="Date 3 2 3" xfId="6787"/>
    <cellStyle name="Date 3 3" xfId="6788"/>
    <cellStyle name="Date 3 4" xfId="6789"/>
    <cellStyle name="Date 3 5" xfId="6790"/>
    <cellStyle name="Date 4" xfId="322"/>
    <cellStyle name="Date 4 2" xfId="6791"/>
    <cellStyle name="Date 4 3" xfId="6792"/>
    <cellStyle name="Date 5" xfId="6793"/>
    <cellStyle name="Date 6" xfId="6794"/>
    <cellStyle name="Date 7" xfId="6795"/>
    <cellStyle name="Date 8" xfId="6796"/>
    <cellStyle name="Date 9" xfId="6797"/>
    <cellStyle name="Date_0909 5 Year Nominal Exchange Rate Forecast" xfId="6798"/>
    <cellStyle name="Dollars M" xfId="6799"/>
    <cellStyle name="Emphasis 1" xfId="6800"/>
    <cellStyle name="Emphasis 2" xfId="6801"/>
    <cellStyle name="Emphasis 3" xfId="6802"/>
    <cellStyle name="Error" xfId="6803"/>
    <cellStyle name="Euro" xfId="6804"/>
    <cellStyle name="F2" xfId="6805"/>
    <cellStyle name="F3" xfId="6806"/>
    <cellStyle name="F3 2" xfId="6807"/>
    <cellStyle name="F4" xfId="6808"/>
    <cellStyle name="F4 2" xfId="6809"/>
    <cellStyle name="F5" xfId="6810"/>
    <cellStyle name="F6" xfId="6811"/>
    <cellStyle name="F7" xfId="6812"/>
    <cellStyle name="F7 2" xfId="6813"/>
    <cellStyle name="F8" xfId="6814"/>
    <cellStyle name="fetch" xfId="6815"/>
    <cellStyle name="fetch 2" xfId="6816"/>
    <cellStyle name="fetch 3" xfId="6817"/>
    <cellStyle name="fetch 4" xfId="6818"/>
    <cellStyle name="Fixed" xfId="323"/>
    <cellStyle name="Fixed 2" xfId="324"/>
    <cellStyle name="Fixed 3" xfId="325"/>
    <cellStyle name="Fixed 3 2" xfId="6819"/>
    <cellStyle name="Fixed 3 3" xfId="6820"/>
    <cellStyle name="Fixed 4" xfId="6821"/>
    <cellStyle name="Fixed0" xfId="6822"/>
    <cellStyle name="Fixed2" xfId="6823"/>
    <cellStyle name="Footer1" xfId="6824"/>
    <cellStyle name="Formula" xfId="6825"/>
    <cellStyle name="Good 2" xfId="6826"/>
    <cellStyle name="Header1" xfId="6827"/>
    <cellStyle name="Heading 1 2" xfId="6828"/>
    <cellStyle name="Heading 1 3" xfId="6829"/>
    <cellStyle name="Heading 2 2" xfId="6830"/>
    <cellStyle name="HEADING1" xfId="326"/>
    <cellStyle name="HEADING1 2" xfId="327"/>
    <cellStyle name="HEADING1 2 2" xfId="328"/>
    <cellStyle name="HEADING1 2 2 2" xfId="6831"/>
    <cellStyle name="HEADING1 2 2 3" xfId="6832"/>
    <cellStyle name="HEADING1 2 3" xfId="6833"/>
    <cellStyle name="HEADING1 2 4" xfId="6834"/>
    <cellStyle name="HEADING1 2 5" xfId="6835"/>
    <cellStyle name="HEADING1 3" xfId="329"/>
    <cellStyle name="HEADING1 3 2" xfId="6836"/>
    <cellStyle name="HEADING1 3 3" xfId="6837"/>
    <cellStyle name="HEADING1 4" xfId="6838"/>
    <cellStyle name="HEADING1 5" xfId="6839"/>
    <cellStyle name="HEADING2" xfId="330"/>
    <cellStyle name="HEADING2 2" xfId="331"/>
    <cellStyle name="HEADING2 2 2" xfId="332"/>
    <cellStyle name="HEADING2 2 2 2" xfId="6840"/>
    <cellStyle name="HEADING2 2 2 3" xfId="6841"/>
    <cellStyle name="HEADING2 2 3" xfId="6842"/>
    <cellStyle name="HEADING2 2 4" xfId="6843"/>
    <cellStyle name="HEADING2 2 5" xfId="6844"/>
    <cellStyle name="HEADING2 3" xfId="333"/>
    <cellStyle name="HEADING2 3 2" xfId="6845"/>
    <cellStyle name="HEADING2 3 3" xfId="6846"/>
    <cellStyle name="HEADING2 4" xfId="6847"/>
    <cellStyle name="HEADING2 5" xfId="6848"/>
    <cellStyle name="hide" xfId="6849"/>
    <cellStyle name="Input - Style3" xfId="6850"/>
    <cellStyle name="Input 2" xfId="6851"/>
    <cellStyle name="Input Cell" xfId="6852"/>
    <cellStyle name="Moneda [0]_phases" xfId="6853"/>
    <cellStyle name="Moneda_phases" xfId="6854"/>
    <cellStyle name="Month" xfId="6855"/>
    <cellStyle name="Month - Style4" xfId="6856"/>
    <cellStyle name="Month_0909 5 Year Nominal Exchange Rate Forecast" xfId="6857"/>
    <cellStyle name="Neutral 2" xfId="6858"/>
    <cellStyle name="Nominal $" xfId="6859"/>
    <cellStyle name="Normal" xfId="0" builtinId="0"/>
    <cellStyle name="Normal 10" xfId="158"/>
    <cellStyle name="Normal 10 2" xfId="171"/>
    <cellStyle name="Normal 10 2 2" xfId="6861"/>
    <cellStyle name="Normal 10 2 3" xfId="6862"/>
    <cellStyle name="Normal 10 2 4" xfId="6860"/>
    <cellStyle name="Normal 10 2 5" xfId="8169"/>
    <cellStyle name="Normal 10 2 6" xfId="5457"/>
    <cellStyle name="Normal 10 3" xfId="173"/>
    <cellStyle name="Normal 10 3 2" xfId="8114"/>
    <cellStyle name="Normal 10 3 3" xfId="6863"/>
    <cellStyle name="Normal 10 4" xfId="6864"/>
    <cellStyle name="Normal 10 5" xfId="6865"/>
    <cellStyle name="Normal 10 6" xfId="765"/>
    <cellStyle name="Normal 11" xfId="766"/>
    <cellStyle name="Normal 11 2" xfId="6867"/>
    <cellStyle name="Normal 11 2 2" xfId="8116"/>
    <cellStyle name="Normal 11 3" xfId="6868"/>
    <cellStyle name="Normal 11 4" xfId="6866"/>
    <cellStyle name="Normal 12" xfId="159"/>
    <cellStyle name="Normal 12 2" xfId="1274"/>
    <cellStyle name="Normal 12 3" xfId="2409"/>
    <cellStyle name="Normal 12 3 2" xfId="4437"/>
    <cellStyle name="Normal 12 3 3" xfId="6467"/>
    <cellStyle name="Normal 12 3 4" xfId="8106"/>
    <cellStyle name="Normal 12 4" xfId="3424"/>
    <cellStyle name="Normal 12 5" xfId="5451"/>
    <cellStyle name="Normal 12 6" xfId="8100"/>
    <cellStyle name="Normal 12 7" xfId="1395"/>
    <cellStyle name="Normal 13" xfId="1401"/>
    <cellStyle name="Normal 13 2" xfId="2414"/>
    <cellStyle name="Normal 13 2 2" xfId="4442"/>
    <cellStyle name="Normal 13 2 3" xfId="6472"/>
    <cellStyle name="Normal 13 2 4" xfId="6870"/>
    <cellStyle name="Normal 13 3" xfId="3429"/>
    <cellStyle name="Normal 13 4" xfId="5456"/>
    <cellStyle name="Normal 13 5" xfId="6869"/>
    <cellStyle name="Normal 13 6" xfId="8105"/>
    <cellStyle name="Normal 14" xfId="6473"/>
    <cellStyle name="Normal 14 2" xfId="6872"/>
    <cellStyle name="Normal 14 3" xfId="6871"/>
    <cellStyle name="Normal 15" xfId="6873"/>
    <cellStyle name="Normal 15 2" xfId="6874"/>
    <cellStyle name="Normal 16" xfId="6875"/>
    <cellStyle name="Normal 16 2" xfId="6876"/>
    <cellStyle name="Normal 17" xfId="6877"/>
    <cellStyle name="Normal 17 2" xfId="6878"/>
    <cellStyle name="Normal 18" xfId="6879"/>
    <cellStyle name="Normal 18 2" xfId="6880"/>
    <cellStyle name="Normal 19" xfId="6881"/>
    <cellStyle name="Normal 19 2" xfId="6882"/>
    <cellStyle name="Normal 2" xfId="6"/>
    <cellStyle name="Normal 2 2" xfId="14"/>
    <cellStyle name="Normal 2 2 2" xfId="335"/>
    <cellStyle name="Normal 2 2 2 2" xfId="6883"/>
    <cellStyle name="Normal 2 2 2 3" xfId="6884"/>
    <cellStyle name="Normal 2 2 2 4" xfId="6885"/>
    <cellStyle name="Normal 2 2 3" xfId="391"/>
    <cellStyle name="Normal 2 2 3 2" xfId="6886"/>
    <cellStyle name="Normal 2 2 3 3" xfId="6887"/>
    <cellStyle name="Normal 2 2 3 4" xfId="6888"/>
    <cellStyle name="Normal 2 2 4" xfId="157"/>
    <cellStyle name="Normal 2 2 4 2" xfId="8112"/>
    <cellStyle name="Normal 2 2 5" xfId="1293"/>
    <cellStyle name="Normal 2 2 5 2" xfId="6890"/>
    <cellStyle name="Normal 2 2 5 3" xfId="6889"/>
    <cellStyle name="Normal 2 2 6" xfId="334"/>
    <cellStyle name="Normal 2 3" xfId="169"/>
    <cellStyle name="Normal 2 3 2" xfId="6891"/>
    <cellStyle name="Normal 2 3 2 2" xfId="6892"/>
    <cellStyle name="Normal 2 3 3" xfId="6893"/>
    <cellStyle name="Normal 2 3 4" xfId="6894"/>
    <cellStyle name="Normal 2 3 5" xfId="6895"/>
    <cellStyle name="Normal 2 3 6" xfId="6896"/>
    <cellStyle name="Normal 2 3 7" xfId="336"/>
    <cellStyle name="Normal 2 4" xfId="337"/>
    <cellStyle name="Normal 2 4 2" xfId="6897"/>
    <cellStyle name="Normal 2 4 3" xfId="6898"/>
    <cellStyle name="Normal 2 4 4" xfId="6899"/>
    <cellStyle name="Normal 2 5" xfId="477"/>
    <cellStyle name="Normal 2 5 2" xfId="767"/>
    <cellStyle name="Normal 2 5 2 2" xfId="1219"/>
    <cellStyle name="Normal 2 5 2 2 2" xfId="2236"/>
    <cellStyle name="Normal 2 5 2 2 2 2" xfId="4264"/>
    <cellStyle name="Normal 2 5 2 2 2 3" xfId="6294"/>
    <cellStyle name="Normal 2 5 2 2 3" xfId="3251"/>
    <cellStyle name="Normal 2 5 2 2 4" xfId="5278"/>
    <cellStyle name="Normal 2 5 2 2 5" xfId="7927"/>
    <cellStyle name="Normal 2 5 2 3" xfId="1790"/>
    <cellStyle name="Normal 2 5 2 3 2" xfId="3818"/>
    <cellStyle name="Normal 2 5 2 3 3" xfId="5848"/>
    <cellStyle name="Normal 2 5 2 4" xfId="2805"/>
    <cellStyle name="Normal 2 5 2 5" xfId="4832"/>
    <cellStyle name="Normal 2 5 2 6" xfId="6901"/>
    <cellStyle name="Normal 2 5 2 7" xfId="7482"/>
    <cellStyle name="Normal 2 5 3" xfId="943"/>
    <cellStyle name="Normal 2 5 3 2" xfId="1960"/>
    <cellStyle name="Normal 2 5 3 2 2" xfId="3988"/>
    <cellStyle name="Normal 2 5 3 2 3" xfId="6018"/>
    <cellStyle name="Normal 2 5 3 3" xfId="2975"/>
    <cellStyle name="Normal 2 5 3 4" xfId="5002"/>
    <cellStyle name="Normal 2 5 3 5" xfId="6902"/>
    <cellStyle name="Normal 2 5 3 6" xfId="7651"/>
    <cellStyle name="Normal 2 5 4" xfId="1386"/>
    <cellStyle name="Normal 2 5 4 2" xfId="2401"/>
    <cellStyle name="Normal 2 5 4 2 2" xfId="4429"/>
    <cellStyle name="Normal 2 5 4 2 3" xfId="6459"/>
    <cellStyle name="Normal 2 5 4 3" xfId="3416"/>
    <cellStyle name="Normal 2 5 4 4" xfId="5443"/>
    <cellStyle name="Normal 2 5 4 5" xfId="6903"/>
    <cellStyle name="Normal 2 5 4 6" xfId="8092"/>
    <cellStyle name="Normal 2 5 5" xfId="1511"/>
    <cellStyle name="Normal 2 5 5 2" xfId="3539"/>
    <cellStyle name="Normal 2 5 5 3" xfId="5569"/>
    <cellStyle name="Normal 2 5 6" xfId="2526"/>
    <cellStyle name="Normal 2 5 7" xfId="4553"/>
    <cellStyle name="Normal 2 5 8" xfId="6900"/>
    <cellStyle name="Normal 2 5 9" xfId="7203"/>
    <cellStyle name="Normal 2 6" xfId="376"/>
    <cellStyle name="Normal 2 6 2" xfId="769"/>
    <cellStyle name="Normal 2 6 2 2" xfId="6904"/>
    <cellStyle name="Normal 2 6 3" xfId="768"/>
    <cellStyle name="Normal 2 6 3 2" xfId="6905"/>
    <cellStyle name="Normal 2 6 4" xfId="6906"/>
    <cellStyle name="Normal 2 7" xfId="1392"/>
    <cellStyle name="Normal 2 8" xfId="6907"/>
    <cellStyle name="Normal 2_Keyplan_CapExOpEx_090518" xfId="6908"/>
    <cellStyle name="Normal 20" xfId="6909"/>
    <cellStyle name="Normal 20 2" xfId="6910"/>
    <cellStyle name="Normal 21" xfId="6911"/>
    <cellStyle name="Normal 21 2" xfId="6912"/>
    <cellStyle name="Normal 22" xfId="6913"/>
    <cellStyle name="Normal 22 2" xfId="6914"/>
    <cellStyle name="Normal 23" xfId="6915"/>
    <cellStyle name="Normal 23 2" xfId="6916"/>
    <cellStyle name="Normal 24" xfId="6917"/>
    <cellStyle name="Normal 24 2" xfId="6918"/>
    <cellStyle name="Normal 25" xfId="6919"/>
    <cellStyle name="Normal 25 2" xfId="6920"/>
    <cellStyle name="Normal 26" xfId="6921"/>
    <cellStyle name="Normal 3" xfId="12"/>
    <cellStyle name="Normal 3 10" xfId="1403"/>
    <cellStyle name="Normal 3 10 2" xfId="3431"/>
    <cellStyle name="Normal 3 10 3" xfId="5461"/>
    <cellStyle name="Normal 3 11" xfId="2416"/>
    <cellStyle name="Normal 3 12" xfId="4444"/>
    <cellStyle name="Normal 3 13" xfId="6922"/>
    <cellStyle name="Normal 3 14" xfId="7095"/>
    <cellStyle name="Normal 3 15" xfId="295"/>
    <cellStyle name="Normal 3 2" xfId="338"/>
    <cellStyle name="Normal 3 2 2" xfId="771"/>
    <cellStyle name="Normal 3 2 2 2" xfId="6923"/>
    <cellStyle name="Normal 3 2 3" xfId="6924"/>
    <cellStyle name="Normal 3 2 4" xfId="6925"/>
    <cellStyle name="Normal 3 2 5" xfId="6926"/>
    <cellStyle name="Normal 3 3" xfId="371"/>
    <cellStyle name="Normal 3 3 2" xfId="394"/>
    <cellStyle name="Normal 3 3 2 2" xfId="772"/>
    <cellStyle name="Normal 3 3 2 2 2" xfId="1221"/>
    <cellStyle name="Normal 3 3 2 2 2 2" xfId="2238"/>
    <cellStyle name="Normal 3 3 2 2 2 2 2" xfId="4266"/>
    <cellStyle name="Normal 3 3 2 2 2 2 3" xfId="6296"/>
    <cellStyle name="Normal 3 3 2 2 2 3" xfId="3253"/>
    <cellStyle name="Normal 3 3 2 2 2 4" xfId="5280"/>
    <cellStyle name="Normal 3 3 2 2 2 5" xfId="7929"/>
    <cellStyle name="Normal 3 3 2 2 3" xfId="1792"/>
    <cellStyle name="Normal 3 3 2 2 3 2" xfId="3820"/>
    <cellStyle name="Normal 3 3 2 2 3 3" xfId="5850"/>
    <cellStyle name="Normal 3 3 2 2 4" xfId="2807"/>
    <cellStyle name="Normal 3 3 2 2 5" xfId="4834"/>
    <cellStyle name="Normal 3 3 2 2 6" xfId="7484"/>
    <cellStyle name="Normal 3 3 2 3" xfId="859"/>
    <cellStyle name="Normal 3 3 2 3 2" xfId="1876"/>
    <cellStyle name="Normal 3 3 2 3 2 2" xfId="3904"/>
    <cellStyle name="Normal 3 3 2 3 2 3" xfId="5934"/>
    <cellStyle name="Normal 3 3 2 3 3" xfId="2891"/>
    <cellStyle name="Normal 3 3 2 3 4" xfId="4918"/>
    <cellStyle name="Normal 3 3 2 3 5" xfId="7567"/>
    <cellStyle name="Normal 3 3 2 4" xfId="1303"/>
    <cellStyle name="Normal 3 3 2 4 2" xfId="2318"/>
    <cellStyle name="Normal 3 3 2 4 2 2" xfId="4346"/>
    <cellStyle name="Normal 3 3 2 4 2 3" xfId="6376"/>
    <cellStyle name="Normal 3 3 2 4 3" xfId="3333"/>
    <cellStyle name="Normal 3 3 2 4 4" xfId="5360"/>
    <cellStyle name="Normal 3 3 2 4 5" xfId="8009"/>
    <cellStyle name="Normal 3 3 2 5" xfId="1428"/>
    <cellStyle name="Normal 3 3 2 5 2" xfId="3456"/>
    <cellStyle name="Normal 3 3 2 5 3" xfId="5486"/>
    <cellStyle name="Normal 3 3 2 6" xfId="2443"/>
    <cellStyle name="Normal 3 3 2 7" xfId="4470"/>
    <cellStyle name="Normal 3 3 2 8" xfId="6927"/>
    <cellStyle name="Normal 3 3 2 9" xfId="7120"/>
    <cellStyle name="Normal 3 4" xfId="408"/>
    <cellStyle name="Normal 3 4 2" xfId="773"/>
    <cellStyle name="Normal 3 4 2 2" xfId="1222"/>
    <cellStyle name="Normal 3 4 2 2 2" xfId="2239"/>
    <cellStyle name="Normal 3 4 2 2 2 2" xfId="4267"/>
    <cellStyle name="Normal 3 4 2 2 2 3" xfId="6297"/>
    <cellStyle name="Normal 3 4 2 2 3" xfId="3254"/>
    <cellStyle name="Normal 3 4 2 2 4" xfId="5281"/>
    <cellStyle name="Normal 3 4 2 2 5" xfId="7930"/>
    <cellStyle name="Normal 3 4 2 3" xfId="1793"/>
    <cellStyle name="Normal 3 4 2 3 2" xfId="3821"/>
    <cellStyle name="Normal 3 4 2 3 3" xfId="5851"/>
    <cellStyle name="Normal 3 4 2 4" xfId="2808"/>
    <cellStyle name="Normal 3 4 2 5" xfId="4835"/>
    <cellStyle name="Normal 3 4 2 6" xfId="6929"/>
    <cellStyle name="Normal 3 4 2 7" xfId="7485"/>
    <cellStyle name="Normal 3 4 3" xfId="874"/>
    <cellStyle name="Normal 3 4 3 2" xfId="1891"/>
    <cellStyle name="Normal 3 4 3 2 2" xfId="3919"/>
    <cellStyle name="Normal 3 4 3 2 3" xfId="5949"/>
    <cellStyle name="Normal 3 4 3 3" xfId="2906"/>
    <cellStyle name="Normal 3 4 3 4" xfId="4933"/>
    <cellStyle name="Normal 3 4 3 5" xfId="7582"/>
    <cellStyle name="Normal 3 4 4" xfId="1317"/>
    <cellStyle name="Normal 3 4 4 2" xfId="2332"/>
    <cellStyle name="Normal 3 4 4 2 2" xfId="4360"/>
    <cellStyle name="Normal 3 4 4 2 3" xfId="6390"/>
    <cellStyle name="Normal 3 4 4 3" xfId="3347"/>
    <cellStyle name="Normal 3 4 4 4" xfId="5374"/>
    <cellStyle name="Normal 3 4 4 5" xfId="8023"/>
    <cellStyle name="Normal 3 4 5" xfId="1442"/>
    <cellStyle name="Normal 3 4 5 2" xfId="3470"/>
    <cellStyle name="Normal 3 4 5 3" xfId="5500"/>
    <cellStyle name="Normal 3 4 6" xfId="2457"/>
    <cellStyle name="Normal 3 4 7" xfId="4484"/>
    <cellStyle name="Normal 3 4 8" xfId="6928"/>
    <cellStyle name="Normal 3 4 9" xfId="7134"/>
    <cellStyle name="Normal 3 5" xfId="387"/>
    <cellStyle name="Normal 3 5 2" xfId="774"/>
    <cellStyle name="Normal 3 5 2 2" xfId="1223"/>
    <cellStyle name="Normal 3 5 2 2 2" xfId="2240"/>
    <cellStyle name="Normal 3 5 2 2 2 2" xfId="4268"/>
    <cellStyle name="Normal 3 5 2 2 2 3" xfId="6298"/>
    <cellStyle name="Normal 3 5 2 2 3" xfId="3255"/>
    <cellStyle name="Normal 3 5 2 2 4" xfId="5282"/>
    <cellStyle name="Normal 3 5 2 2 5" xfId="7931"/>
    <cellStyle name="Normal 3 5 2 3" xfId="1794"/>
    <cellStyle name="Normal 3 5 2 3 2" xfId="3822"/>
    <cellStyle name="Normal 3 5 2 3 3" xfId="5852"/>
    <cellStyle name="Normal 3 5 2 4" xfId="2809"/>
    <cellStyle name="Normal 3 5 2 5" xfId="4836"/>
    <cellStyle name="Normal 3 5 2 6" xfId="6931"/>
    <cellStyle name="Normal 3 5 2 7" xfId="7486"/>
    <cellStyle name="Normal 3 5 3" xfId="857"/>
    <cellStyle name="Normal 3 5 3 2" xfId="1874"/>
    <cellStyle name="Normal 3 5 3 2 2" xfId="3902"/>
    <cellStyle name="Normal 3 5 3 2 3" xfId="5932"/>
    <cellStyle name="Normal 3 5 3 3" xfId="2889"/>
    <cellStyle name="Normal 3 5 3 4" xfId="4916"/>
    <cellStyle name="Normal 3 5 3 5" xfId="7565"/>
    <cellStyle name="Normal 3 5 4" xfId="1301"/>
    <cellStyle name="Normal 3 5 4 2" xfId="2316"/>
    <cellStyle name="Normal 3 5 4 2 2" xfId="4344"/>
    <cellStyle name="Normal 3 5 4 2 3" xfId="6374"/>
    <cellStyle name="Normal 3 5 4 3" xfId="3331"/>
    <cellStyle name="Normal 3 5 4 4" xfId="5358"/>
    <cellStyle name="Normal 3 5 4 5" xfId="8007"/>
    <cellStyle name="Normal 3 5 5" xfId="1426"/>
    <cellStyle name="Normal 3 5 5 2" xfId="3454"/>
    <cellStyle name="Normal 3 5 5 3" xfId="5484"/>
    <cellStyle name="Normal 3 5 6" xfId="2441"/>
    <cellStyle name="Normal 3 5 7" xfId="4468"/>
    <cellStyle name="Normal 3 5 8" xfId="6930"/>
    <cellStyle name="Normal 3 5 9" xfId="7118"/>
    <cellStyle name="Normal 3 6" xfId="377"/>
    <cellStyle name="Normal 3 7" xfId="770"/>
    <cellStyle name="Normal 3 7 2" xfId="1220"/>
    <cellStyle name="Normal 3 7 2 2" xfId="2237"/>
    <cellStyle name="Normal 3 7 2 2 2" xfId="4265"/>
    <cellStyle name="Normal 3 7 2 2 3" xfId="6295"/>
    <cellStyle name="Normal 3 7 2 3" xfId="3252"/>
    <cellStyle name="Normal 3 7 2 4" xfId="5279"/>
    <cellStyle name="Normal 3 7 2 5" xfId="7928"/>
    <cellStyle name="Normal 3 7 3" xfId="1791"/>
    <cellStyle name="Normal 3 7 3 2" xfId="3819"/>
    <cellStyle name="Normal 3 7 3 3" xfId="5849"/>
    <cellStyle name="Normal 3 7 4" xfId="2806"/>
    <cellStyle name="Normal 3 7 5" xfId="4833"/>
    <cellStyle name="Normal 3 7 6" xfId="6932"/>
    <cellStyle name="Normal 3 7 7" xfId="7483"/>
    <cellStyle name="Normal 3 8" xfId="824"/>
    <cellStyle name="Normal 3 8 2" xfId="1841"/>
    <cellStyle name="Normal 3 8 2 2" xfId="3869"/>
    <cellStyle name="Normal 3 8 2 3" xfId="5899"/>
    <cellStyle name="Normal 3 8 3" xfId="2856"/>
    <cellStyle name="Normal 3 8 4" xfId="4883"/>
    <cellStyle name="Normal 3 8 5" xfId="7532"/>
    <cellStyle name="Normal 3 9" xfId="1271"/>
    <cellStyle name="Normal 3 9 2" xfId="2288"/>
    <cellStyle name="Normal 3 9 2 2" xfId="4316"/>
    <cellStyle name="Normal 3 9 2 3" xfId="6346"/>
    <cellStyle name="Normal 3 9 3" xfId="3303"/>
    <cellStyle name="Normal 3 9 4" xfId="5330"/>
    <cellStyle name="Normal 3 9 5" xfId="7979"/>
    <cellStyle name="Normal 4" xfId="164"/>
    <cellStyle name="Normal 4 10" xfId="1278"/>
    <cellStyle name="Normal 4 10 2" xfId="2294"/>
    <cellStyle name="Normal 4 10 2 2" xfId="4322"/>
    <cellStyle name="Normal 4 10 2 3" xfId="6352"/>
    <cellStyle name="Normal 4 10 3" xfId="3309"/>
    <cellStyle name="Normal 4 10 4" xfId="5336"/>
    <cellStyle name="Normal 4 10 5" xfId="7985"/>
    <cellStyle name="Normal 4 11" xfId="1406"/>
    <cellStyle name="Normal 4 11 2" xfId="3434"/>
    <cellStyle name="Normal 4 11 3" xfId="5464"/>
    <cellStyle name="Normal 4 12" xfId="2420"/>
    <cellStyle name="Normal 4 13" xfId="4447"/>
    <cellStyle name="Normal 4 14" xfId="6933"/>
    <cellStyle name="Normal 4 15" xfId="7098"/>
    <cellStyle name="Normal 4 16" xfId="339"/>
    <cellStyle name="Normal 4 2" xfId="340"/>
    <cellStyle name="Normal 4 2 10" xfId="2421"/>
    <cellStyle name="Normal 4 2 11" xfId="4448"/>
    <cellStyle name="Normal 4 2 12" xfId="6934"/>
    <cellStyle name="Normal 4 2 13" xfId="7099"/>
    <cellStyle name="Normal 4 2 2" xfId="341"/>
    <cellStyle name="Normal 4 2 2 10" xfId="4449"/>
    <cellStyle name="Normal 4 2 2 11" xfId="6935"/>
    <cellStyle name="Normal 4 2 2 12" xfId="7100"/>
    <cellStyle name="Normal 4 2 2 2" xfId="342"/>
    <cellStyle name="Normal 4 2 2 2 10" xfId="6936"/>
    <cellStyle name="Normal 4 2 2 2 11" xfId="7101"/>
    <cellStyle name="Normal 4 2 2 2 2" xfId="398"/>
    <cellStyle name="Normal 4 2 2 2 2 2" xfId="779"/>
    <cellStyle name="Normal 4 2 2 2 2 2 2" xfId="1228"/>
    <cellStyle name="Normal 4 2 2 2 2 2 2 2" xfId="2245"/>
    <cellStyle name="Normal 4 2 2 2 2 2 2 2 2" xfId="4273"/>
    <cellStyle name="Normal 4 2 2 2 2 2 2 2 3" xfId="6303"/>
    <cellStyle name="Normal 4 2 2 2 2 2 2 3" xfId="3260"/>
    <cellStyle name="Normal 4 2 2 2 2 2 2 4" xfId="5287"/>
    <cellStyle name="Normal 4 2 2 2 2 2 2 5" xfId="7936"/>
    <cellStyle name="Normal 4 2 2 2 2 2 3" xfId="1799"/>
    <cellStyle name="Normal 4 2 2 2 2 2 3 2" xfId="3827"/>
    <cellStyle name="Normal 4 2 2 2 2 2 3 3" xfId="5857"/>
    <cellStyle name="Normal 4 2 2 2 2 2 4" xfId="2814"/>
    <cellStyle name="Normal 4 2 2 2 2 2 5" xfId="4841"/>
    <cellStyle name="Normal 4 2 2 2 2 2 6" xfId="7491"/>
    <cellStyle name="Normal 4 2 2 2 2 3" xfId="863"/>
    <cellStyle name="Normal 4 2 2 2 2 3 2" xfId="1880"/>
    <cellStyle name="Normal 4 2 2 2 2 3 2 2" xfId="3908"/>
    <cellStyle name="Normal 4 2 2 2 2 3 2 3" xfId="5938"/>
    <cellStyle name="Normal 4 2 2 2 2 3 3" xfId="2895"/>
    <cellStyle name="Normal 4 2 2 2 2 3 4" xfId="4922"/>
    <cellStyle name="Normal 4 2 2 2 2 3 5" xfId="7571"/>
    <cellStyle name="Normal 4 2 2 2 2 4" xfId="1307"/>
    <cellStyle name="Normal 4 2 2 2 2 4 2" xfId="2322"/>
    <cellStyle name="Normal 4 2 2 2 2 4 2 2" xfId="4350"/>
    <cellStyle name="Normal 4 2 2 2 2 4 2 3" xfId="6380"/>
    <cellStyle name="Normal 4 2 2 2 2 4 3" xfId="3337"/>
    <cellStyle name="Normal 4 2 2 2 2 4 4" xfId="5364"/>
    <cellStyle name="Normal 4 2 2 2 2 4 5" xfId="8013"/>
    <cellStyle name="Normal 4 2 2 2 2 5" xfId="1432"/>
    <cellStyle name="Normal 4 2 2 2 2 5 2" xfId="3460"/>
    <cellStyle name="Normal 4 2 2 2 2 5 3" xfId="5490"/>
    <cellStyle name="Normal 4 2 2 2 2 6" xfId="2447"/>
    <cellStyle name="Normal 4 2 2 2 2 7" xfId="4474"/>
    <cellStyle name="Normal 4 2 2 2 2 8" xfId="6937"/>
    <cellStyle name="Normal 4 2 2 2 2 9" xfId="7124"/>
    <cellStyle name="Normal 4 2 2 2 3" xfId="412"/>
    <cellStyle name="Normal 4 2 2 2 3 2" xfId="780"/>
    <cellStyle name="Normal 4 2 2 2 3 2 2" xfId="1229"/>
    <cellStyle name="Normal 4 2 2 2 3 2 2 2" xfId="2246"/>
    <cellStyle name="Normal 4 2 2 2 3 2 2 2 2" xfId="4274"/>
    <cellStyle name="Normal 4 2 2 2 3 2 2 2 3" xfId="6304"/>
    <cellStyle name="Normal 4 2 2 2 3 2 2 3" xfId="3261"/>
    <cellStyle name="Normal 4 2 2 2 3 2 2 4" xfId="5288"/>
    <cellStyle name="Normal 4 2 2 2 3 2 2 5" xfId="7937"/>
    <cellStyle name="Normal 4 2 2 2 3 2 3" xfId="1800"/>
    <cellStyle name="Normal 4 2 2 2 3 2 3 2" xfId="3828"/>
    <cellStyle name="Normal 4 2 2 2 3 2 3 3" xfId="5858"/>
    <cellStyle name="Normal 4 2 2 2 3 2 4" xfId="2815"/>
    <cellStyle name="Normal 4 2 2 2 3 2 5" xfId="4842"/>
    <cellStyle name="Normal 4 2 2 2 3 2 6" xfId="6939"/>
    <cellStyle name="Normal 4 2 2 2 3 2 7" xfId="7492"/>
    <cellStyle name="Normal 4 2 2 2 3 3" xfId="878"/>
    <cellStyle name="Normal 4 2 2 2 3 3 2" xfId="1895"/>
    <cellStyle name="Normal 4 2 2 2 3 3 2 2" xfId="3923"/>
    <cellStyle name="Normal 4 2 2 2 3 3 2 3" xfId="5953"/>
    <cellStyle name="Normal 4 2 2 2 3 3 3" xfId="2910"/>
    <cellStyle name="Normal 4 2 2 2 3 3 4" xfId="4937"/>
    <cellStyle name="Normal 4 2 2 2 3 3 5" xfId="7586"/>
    <cellStyle name="Normal 4 2 2 2 3 4" xfId="1321"/>
    <cellStyle name="Normal 4 2 2 2 3 4 2" xfId="2336"/>
    <cellStyle name="Normal 4 2 2 2 3 4 2 2" xfId="4364"/>
    <cellStyle name="Normal 4 2 2 2 3 4 2 3" xfId="6394"/>
    <cellStyle name="Normal 4 2 2 2 3 4 3" xfId="3351"/>
    <cellStyle name="Normal 4 2 2 2 3 4 4" xfId="5378"/>
    <cellStyle name="Normal 4 2 2 2 3 4 5" xfId="8027"/>
    <cellStyle name="Normal 4 2 2 2 3 5" xfId="1446"/>
    <cellStyle name="Normal 4 2 2 2 3 5 2" xfId="3474"/>
    <cellStyle name="Normal 4 2 2 2 3 5 3" xfId="5504"/>
    <cellStyle name="Normal 4 2 2 2 3 6" xfId="2461"/>
    <cellStyle name="Normal 4 2 2 2 3 7" xfId="4488"/>
    <cellStyle name="Normal 4 2 2 2 3 8" xfId="6938"/>
    <cellStyle name="Normal 4 2 2 2 3 9" xfId="7138"/>
    <cellStyle name="Normal 4 2 2 2 4" xfId="778"/>
    <cellStyle name="Normal 4 2 2 2 4 2" xfId="1227"/>
    <cellStyle name="Normal 4 2 2 2 4 2 2" xfId="2244"/>
    <cellStyle name="Normal 4 2 2 2 4 2 2 2" xfId="4272"/>
    <cellStyle name="Normal 4 2 2 2 4 2 2 3" xfId="6302"/>
    <cellStyle name="Normal 4 2 2 2 4 2 3" xfId="3259"/>
    <cellStyle name="Normal 4 2 2 2 4 2 4" xfId="5286"/>
    <cellStyle name="Normal 4 2 2 2 4 2 5" xfId="7935"/>
    <cellStyle name="Normal 4 2 2 2 4 3" xfId="1798"/>
    <cellStyle name="Normal 4 2 2 2 4 3 2" xfId="3826"/>
    <cellStyle name="Normal 4 2 2 2 4 3 3" xfId="5856"/>
    <cellStyle name="Normal 4 2 2 2 4 4" xfId="2813"/>
    <cellStyle name="Normal 4 2 2 2 4 5" xfId="4840"/>
    <cellStyle name="Normal 4 2 2 2 4 6" xfId="7490"/>
    <cellStyle name="Normal 4 2 2 2 5" xfId="833"/>
    <cellStyle name="Normal 4 2 2 2 5 2" xfId="1850"/>
    <cellStyle name="Normal 4 2 2 2 5 2 2" xfId="3878"/>
    <cellStyle name="Normal 4 2 2 2 5 2 3" xfId="5908"/>
    <cellStyle name="Normal 4 2 2 2 5 3" xfId="2865"/>
    <cellStyle name="Normal 4 2 2 2 5 4" xfId="4892"/>
    <cellStyle name="Normal 4 2 2 2 5 5" xfId="7541"/>
    <cellStyle name="Normal 4 2 2 2 6" xfId="1281"/>
    <cellStyle name="Normal 4 2 2 2 6 2" xfId="2297"/>
    <cellStyle name="Normal 4 2 2 2 6 2 2" xfId="4325"/>
    <cellStyle name="Normal 4 2 2 2 6 2 3" xfId="6355"/>
    <cellStyle name="Normal 4 2 2 2 6 3" xfId="3312"/>
    <cellStyle name="Normal 4 2 2 2 6 4" xfId="5339"/>
    <cellStyle name="Normal 4 2 2 2 6 5" xfId="7988"/>
    <cellStyle name="Normal 4 2 2 2 7" xfId="1409"/>
    <cellStyle name="Normal 4 2 2 2 7 2" xfId="3437"/>
    <cellStyle name="Normal 4 2 2 2 7 3" xfId="5467"/>
    <cellStyle name="Normal 4 2 2 2 8" xfId="2423"/>
    <cellStyle name="Normal 4 2 2 2 9" xfId="4450"/>
    <cellStyle name="Normal 4 2 2 3" xfId="397"/>
    <cellStyle name="Normal 4 2 2 3 2" xfId="781"/>
    <cellStyle name="Normal 4 2 2 3 2 2" xfId="1230"/>
    <cellStyle name="Normal 4 2 2 3 2 2 2" xfId="2247"/>
    <cellStyle name="Normal 4 2 2 3 2 2 2 2" xfId="4275"/>
    <cellStyle name="Normal 4 2 2 3 2 2 2 3" xfId="6305"/>
    <cellStyle name="Normal 4 2 2 3 2 2 3" xfId="3262"/>
    <cellStyle name="Normal 4 2 2 3 2 2 4" xfId="5289"/>
    <cellStyle name="Normal 4 2 2 3 2 2 5" xfId="7938"/>
    <cellStyle name="Normal 4 2 2 3 2 3" xfId="1801"/>
    <cellStyle name="Normal 4 2 2 3 2 3 2" xfId="3829"/>
    <cellStyle name="Normal 4 2 2 3 2 3 3" xfId="5859"/>
    <cellStyle name="Normal 4 2 2 3 2 4" xfId="2816"/>
    <cellStyle name="Normal 4 2 2 3 2 5" xfId="4843"/>
    <cellStyle name="Normal 4 2 2 3 2 6" xfId="7493"/>
    <cellStyle name="Normal 4 2 2 3 3" xfId="862"/>
    <cellStyle name="Normal 4 2 2 3 3 2" xfId="1879"/>
    <cellStyle name="Normal 4 2 2 3 3 2 2" xfId="3907"/>
    <cellStyle name="Normal 4 2 2 3 3 2 3" xfId="5937"/>
    <cellStyle name="Normal 4 2 2 3 3 3" xfId="2894"/>
    <cellStyle name="Normal 4 2 2 3 3 4" xfId="4921"/>
    <cellStyle name="Normal 4 2 2 3 3 5" xfId="7570"/>
    <cellStyle name="Normal 4 2 2 3 4" xfId="1306"/>
    <cellStyle name="Normal 4 2 2 3 4 2" xfId="2321"/>
    <cellStyle name="Normal 4 2 2 3 4 2 2" xfId="4349"/>
    <cellStyle name="Normal 4 2 2 3 4 2 3" xfId="6379"/>
    <cellStyle name="Normal 4 2 2 3 4 3" xfId="3336"/>
    <cellStyle name="Normal 4 2 2 3 4 4" xfId="5363"/>
    <cellStyle name="Normal 4 2 2 3 4 5" xfId="8012"/>
    <cellStyle name="Normal 4 2 2 3 5" xfId="1431"/>
    <cellStyle name="Normal 4 2 2 3 5 2" xfId="3459"/>
    <cellStyle name="Normal 4 2 2 3 5 3" xfId="5489"/>
    <cellStyle name="Normal 4 2 2 3 6" xfId="2446"/>
    <cellStyle name="Normal 4 2 2 3 7" xfId="4473"/>
    <cellStyle name="Normal 4 2 2 3 8" xfId="6940"/>
    <cellStyle name="Normal 4 2 2 3 9" xfId="7123"/>
    <cellStyle name="Normal 4 2 2 4" xfId="411"/>
    <cellStyle name="Normal 4 2 2 4 2" xfId="782"/>
    <cellStyle name="Normal 4 2 2 4 2 2" xfId="1231"/>
    <cellStyle name="Normal 4 2 2 4 2 2 2" xfId="2248"/>
    <cellStyle name="Normal 4 2 2 4 2 2 2 2" xfId="4276"/>
    <cellStyle name="Normal 4 2 2 4 2 2 2 3" xfId="6306"/>
    <cellStyle name="Normal 4 2 2 4 2 2 3" xfId="3263"/>
    <cellStyle name="Normal 4 2 2 4 2 2 4" xfId="5290"/>
    <cellStyle name="Normal 4 2 2 4 2 2 5" xfId="7939"/>
    <cellStyle name="Normal 4 2 2 4 2 3" xfId="1802"/>
    <cellStyle name="Normal 4 2 2 4 2 3 2" xfId="3830"/>
    <cellStyle name="Normal 4 2 2 4 2 3 3" xfId="5860"/>
    <cellStyle name="Normal 4 2 2 4 2 4" xfId="2817"/>
    <cellStyle name="Normal 4 2 2 4 2 5" xfId="4844"/>
    <cellStyle name="Normal 4 2 2 4 2 6" xfId="6942"/>
    <cellStyle name="Normal 4 2 2 4 2 7" xfId="7494"/>
    <cellStyle name="Normal 4 2 2 4 3" xfId="877"/>
    <cellStyle name="Normal 4 2 2 4 3 2" xfId="1894"/>
    <cellStyle name="Normal 4 2 2 4 3 2 2" xfId="3922"/>
    <cellStyle name="Normal 4 2 2 4 3 2 3" xfId="5952"/>
    <cellStyle name="Normal 4 2 2 4 3 3" xfId="2909"/>
    <cellStyle name="Normal 4 2 2 4 3 4" xfId="4936"/>
    <cellStyle name="Normal 4 2 2 4 3 5" xfId="7585"/>
    <cellStyle name="Normal 4 2 2 4 4" xfId="1320"/>
    <cellStyle name="Normal 4 2 2 4 4 2" xfId="2335"/>
    <cellStyle name="Normal 4 2 2 4 4 2 2" xfId="4363"/>
    <cellStyle name="Normal 4 2 2 4 4 2 3" xfId="6393"/>
    <cellStyle name="Normal 4 2 2 4 4 3" xfId="3350"/>
    <cellStyle name="Normal 4 2 2 4 4 4" xfId="5377"/>
    <cellStyle name="Normal 4 2 2 4 4 5" xfId="8026"/>
    <cellStyle name="Normal 4 2 2 4 5" xfId="1445"/>
    <cellStyle name="Normal 4 2 2 4 5 2" xfId="3473"/>
    <cellStyle name="Normal 4 2 2 4 5 3" xfId="5503"/>
    <cellStyle name="Normal 4 2 2 4 6" xfId="2460"/>
    <cellStyle name="Normal 4 2 2 4 7" xfId="4487"/>
    <cellStyle name="Normal 4 2 2 4 8" xfId="6941"/>
    <cellStyle name="Normal 4 2 2 4 9" xfId="7137"/>
    <cellStyle name="Normal 4 2 2 5" xfId="777"/>
    <cellStyle name="Normal 4 2 2 5 2" xfId="1226"/>
    <cellStyle name="Normal 4 2 2 5 2 2" xfId="2243"/>
    <cellStyle name="Normal 4 2 2 5 2 2 2" xfId="4271"/>
    <cellStyle name="Normal 4 2 2 5 2 2 3" xfId="6301"/>
    <cellStyle name="Normal 4 2 2 5 2 3" xfId="3258"/>
    <cellStyle name="Normal 4 2 2 5 2 4" xfId="5285"/>
    <cellStyle name="Normal 4 2 2 5 2 5" xfId="7934"/>
    <cellStyle name="Normal 4 2 2 5 3" xfId="1797"/>
    <cellStyle name="Normal 4 2 2 5 3 2" xfId="3825"/>
    <cellStyle name="Normal 4 2 2 5 3 3" xfId="5855"/>
    <cellStyle name="Normal 4 2 2 5 4" xfId="2812"/>
    <cellStyle name="Normal 4 2 2 5 5" xfId="4839"/>
    <cellStyle name="Normal 4 2 2 5 6" xfId="7489"/>
    <cellStyle name="Normal 4 2 2 6" xfId="832"/>
    <cellStyle name="Normal 4 2 2 6 2" xfId="1849"/>
    <cellStyle name="Normal 4 2 2 6 2 2" xfId="3877"/>
    <cellStyle name="Normal 4 2 2 6 2 3" xfId="5907"/>
    <cellStyle name="Normal 4 2 2 6 3" xfId="2864"/>
    <cellStyle name="Normal 4 2 2 6 4" xfId="4891"/>
    <cellStyle name="Normal 4 2 2 6 5" xfId="7540"/>
    <cellStyle name="Normal 4 2 2 7" xfId="1280"/>
    <cellStyle name="Normal 4 2 2 7 2" xfId="2296"/>
    <cellStyle name="Normal 4 2 2 7 2 2" xfId="4324"/>
    <cellStyle name="Normal 4 2 2 7 2 3" xfId="6354"/>
    <cellStyle name="Normal 4 2 2 7 3" xfId="3311"/>
    <cellStyle name="Normal 4 2 2 7 4" xfId="5338"/>
    <cellStyle name="Normal 4 2 2 7 5" xfId="7987"/>
    <cellStyle name="Normal 4 2 2 8" xfId="1408"/>
    <cellStyle name="Normal 4 2 2 8 2" xfId="3436"/>
    <cellStyle name="Normal 4 2 2 8 3" xfId="5466"/>
    <cellStyle name="Normal 4 2 2 9" xfId="2422"/>
    <cellStyle name="Normal 4 2 3" xfId="343"/>
    <cellStyle name="Normal 4 2 3 10" xfId="6943"/>
    <cellStyle name="Normal 4 2 3 11" xfId="7102"/>
    <cellStyle name="Normal 4 2 3 2" xfId="399"/>
    <cellStyle name="Normal 4 2 3 2 2" xfId="784"/>
    <cellStyle name="Normal 4 2 3 2 2 2" xfId="1233"/>
    <cellStyle name="Normal 4 2 3 2 2 2 2" xfId="2250"/>
    <cellStyle name="Normal 4 2 3 2 2 2 2 2" xfId="4278"/>
    <cellStyle name="Normal 4 2 3 2 2 2 2 3" xfId="6308"/>
    <cellStyle name="Normal 4 2 3 2 2 2 3" xfId="3265"/>
    <cellStyle name="Normal 4 2 3 2 2 2 4" xfId="5292"/>
    <cellStyle name="Normal 4 2 3 2 2 2 5" xfId="7941"/>
    <cellStyle name="Normal 4 2 3 2 2 3" xfId="1804"/>
    <cellStyle name="Normal 4 2 3 2 2 3 2" xfId="3832"/>
    <cellStyle name="Normal 4 2 3 2 2 3 3" xfId="5862"/>
    <cellStyle name="Normal 4 2 3 2 2 4" xfId="2819"/>
    <cellStyle name="Normal 4 2 3 2 2 5" xfId="4846"/>
    <cellStyle name="Normal 4 2 3 2 2 6" xfId="7496"/>
    <cellStyle name="Normal 4 2 3 2 3" xfId="864"/>
    <cellStyle name="Normal 4 2 3 2 3 2" xfId="1881"/>
    <cellStyle name="Normal 4 2 3 2 3 2 2" xfId="3909"/>
    <cellStyle name="Normal 4 2 3 2 3 2 3" xfId="5939"/>
    <cellStyle name="Normal 4 2 3 2 3 3" xfId="2896"/>
    <cellStyle name="Normal 4 2 3 2 3 4" xfId="4923"/>
    <cellStyle name="Normal 4 2 3 2 3 5" xfId="7572"/>
    <cellStyle name="Normal 4 2 3 2 4" xfId="1308"/>
    <cellStyle name="Normal 4 2 3 2 4 2" xfId="2323"/>
    <cellStyle name="Normal 4 2 3 2 4 2 2" xfId="4351"/>
    <cellStyle name="Normal 4 2 3 2 4 2 3" xfId="6381"/>
    <cellStyle name="Normal 4 2 3 2 4 3" xfId="3338"/>
    <cellStyle name="Normal 4 2 3 2 4 4" xfId="5365"/>
    <cellStyle name="Normal 4 2 3 2 4 5" xfId="8014"/>
    <cellStyle name="Normal 4 2 3 2 5" xfId="1433"/>
    <cellStyle name="Normal 4 2 3 2 5 2" xfId="3461"/>
    <cellStyle name="Normal 4 2 3 2 5 3" xfId="5491"/>
    <cellStyle name="Normal 4 2 3 2 6" xfId="2448"/>
    <cellStyle name="Normal 4 2 3 2 7" xfId="4475"/>
    <cellStyle name="Normal 4 2 3 2 8" xfId="6944"/>
    <cellStyle name="Normal 4 2 3 2 9" xfId="7125"/>
    <cellStyle name="Normal 4 2 3 3" xfId="413"/>
    <cellStyle name="Normal 4 2 3 3 2" xfId="785"/>
    <cellStyle name="Normal 4 2 3 3 2 2" xfId="1234"/>
    <cellStyle name="Normal 4 2 3 3 2 2 2" xfId="2251"/>
    <cellStyle name="Normal 4 2 3 3 2 2 2 2" xfId="4279"/>
    <cellStyle name="Normal 4 2 3 3 2 2 2 3" xfId="6309"/>
    <cellStyle name="Normal 4 2 3 3 2 2 3" xfId="3266"/>
    <cellStyle name="Normal 4 2 3 3 2 2 4" xfId="5293"/>
    <cellStyle name="Normal 4 2 3 3 2 2 5" xfId="7942"/>
    <cellStyle name="Normal 4 2 3 3 2 3" xfId="1805"/>
    <cellStyle name="Normal 4 2 3 3 2 3 2" xfId="3833"/>
    <cellStyle name="Normal 4 2 3 3 2 3 3" xfId="5863"/>
    <cellStyle name="Normal 4 2 3 3 2 4" xfId="2820"/>
    <cellStyle name="Normal 4 2 3 3 2 5" xfId="4847"/>
    <cellStyle name="Normal 4 2 3 3 2 6" xfId="6946"/>
    <cellStyle name="Normal 4 2 3 3 2 7" xfId="7497"/>
    <cellStyle name="Normal 4 2 3 3 3" xfId="879"/>
    <cellStyle name="Normal 4 2 3 3 3 2" xfId="1896"/>
    <cellStyle name="Normal 4 2 3 3 3 2 2" xfId="3924"/>
    <cellStyle name="Normal 4 2 3 3 3 2 3" xfId="5954"/>
    <cellStyle name="Normal 4 2 3 3 3 3" xfId="2911"/>
    <cellStyle name="Normal 4 2 3 3 3 4" xfId="4938"/>
    <cellStyle name="Normal 4 2 3 3 3 5" xfId="7587"/>
    <cellStyle name="Normal 4 2 3 3 4" xfId="1322"/>
    <cellStyle name="Normal 4 2 3 3 4 2" xfId="2337"/>
    <cellStyle name="Normal 4 2 3 3 4 2 2" xfId="4365"/>
    <cellStyle name="Normal 4 2 3 3 4 2 3" xfId="6395"/>
    <cellStyle name="Normal 4 2 3 3 4 3" xfId="3352"/>
    <cellStyle name="Normal 4 2 3 3 4 4" xfId="5379"/>
    <cellStyle name="Normal 4 2 3 3 4 5" xfId="8028"/>
    <cellStyle name="Normal 4 2 3 3 5" xfId="1447"/>
    <cellStyle name="Normal 4 2 3 3 5 2" xfId="3475"/>
    <cellStyle name="Normal 4 2 3 3 5 3" xfId="5505"/>
    <cellStyle name="Normal 4 2 3 3 6" xfId="2462"/>
    <cellStyle name="Normal 4 2 3 3 7" xfId="4489"/>
    <cellStyle name="Normal 4 2 3 3 8" xfId="6945"/>
    <cellStyle name="Normal 4 2 3 3 9" xfId="7139"/>
    <cellStyle name="Normal 4 2 3 4" xfId="783"/>
    <cellStyle name="Normal 4 2 3 4 2" xfId="1232"/>
    <cellStyle name="Normal 4 2 3 4 2 2" xfId="2249"/>
    <cellStyle name="Normal 4 2 3 4 2 2 2" xfId="4277"/>
    <cellStyle name="Normal 4 2 3 4 2 2 3" xfId="6307"/>
    <cellStyle name="Normal 4 2 3 4 2 3" xfId="3264"/>
    <cellStyle name="Normal 4 2 3 4 2 4" xfId="5291"/>
    <cellStyle name="Normal 4 2 3 4 2 5" xfId="7940"/>
    <cellStyle name="Normal 4 2 3 4 3" xfId="1803"/>
    <cellStyle name="Normal 4 2 3 4 3 2" xfId="3831"/>
    <cellStyle name="Normal 4 2 3 4 3 3" xfId="5861"/>
    <cellStyle name="Normal 4 2 3 4 4" xfId="2818"/>
    <cellStyle name="Normal 4 2 3 4 5" xfId="4845"/>
    <cellStyle name="Normal 4 2 3 4 6" xfId="7495"/>
    <cellStyle name="Normal 4 2 3 5" xfId="834"/>
    <cellStyle name="Normal 4 2 3 5 2" xfId="1851"/>
    <cellStyle name="Normal 4 2 3 5 2 2" xfId="3879"/>
    <cellStyle name="Normal 4 2 3 5 2 3" xfId="5909"/>
    <cellStyle name="Normal 4 2 3 5 3" xfId="2866"/>
    <cellStyle name="Normal 4 2 3 5 4" xfId="4893"/>
    <cellStyle name="Normal 4 2 3 5 5" xfId="7542"/>
    <cellStyle name="Normal 4 2 3 6" xfId="1282"/>
    <cellStyle name="Normal 4 2 3 6 2" xfId="2298"/>
    <cellStyle name="Normal 4 2 3 6 2 2" xfId="4326"/>
    <cellStyle name="Normal 4 2 3 6 2 3" xfId="6356"/>
    <cellStyle name="Normal 4 2 3 6 3" xfId="3313"/>
    <cellStyle name="Normal 4 2 3 6 4" xfId="5340"/>
    <cellStyle name="Normal 4 2 3 6 5" xfId="7989"/>
    <cellStyle name="Normal 4 2 3 7" xfId="1410"/>
    <cellStyle name="Normal 4 2 3 7 2" xfId="3438"/>
    <cellStyle name="Normal 4 2 3 7 3" xfId="5468"/>
    <cellStyle name="Normal 4 2 3 8" xfId="2424"/>
    <cellStyle name="Normal 4 2 3 9" xfId="4451"/>
    <cellStyle name="Normal 4 2 4" xfId="396"/>
    <cellStyle name="Normal 4 2 4 2" xfId="786"/>
    <cellStyle name="Normal 4 2 4 2 2" xfId="1235"/>
    <cellStyle name="Normal 4 2 4 2 2 2" xfId="2252"/>
    <cellStyle name="Normal 4 2 4 2 2 2 2" xfId="4280"/>
    <cellStyle name="Normal 4 2 4 2 2 2 3" xfId="6310"/>
    <cellStyle name="Normal 4 2 4 2 2 3" xfId="3267"/>
    <cellStyle name="Normal 4 2 4 2 2 4" xfId="5294"/>
    <cellStyle name="Normal 4 2 4 2 2 5" xfId="7943"/>
    <cellStyle name="Normal 4 2 4 2 3" xfId="1806"/>
    <cellStyle name="Normal 4 2 4 2 3 2" xfId="3834"/>
    <cellStyle name="Normal 4 2 4 2 3 3" xfId="5864"/>
    <cellStyle name="Normal 4 2 4 2 4" xfId="2821"/>
    <cellStyle name="Normal 4 2 4 2 5" xfId="4848"/>
    <cellStyle name="Normal 4 2 4 2 6" xfId="6948"/>
    <cellStyle name="Normal 4 2 4 2 7" xfId="7498"/>
    <cellStyle name="Normal 4 2 4 3" xfId="861"/>
    <cellStyle name="Normal 4 2 4 3 2" xfId="1878"/>
    <cellStyle name="Normal 4 2 4 3 2 2" xfId="3906"/>
    <cellStyle name="Normal 4 2 4 3 2 3" xfId="5936"/>
    <cellStyle name="Normal 4 2 4 3 3" xfId="2893"/>
    <cellStyle name="Normal 4 2 4 3 4" xfId="4920"/>
    <cellStyle name="Normal 4 2 4 3 5" xfId="6949"/>
    <cellStyle name="Normal 4 2 4 3 6" xfId="7569"/>
    <cellStyle name="Normal 4 2 4 4" xfId="1305"/>
    <cellStyle name="Normal 4 2 4 4 2" xfId="2320"/>
    <cellStyle name="Normal 4 2 4 4 2 2" xfId="4348"/>
    <cellStyle name="Normal 4 2 4 4 2 3" xfId="6378"/>
    <cellStyle name="Normal 4 2 4 4 3" xfId="3335"/>
    <cellStyle name="Normal 4 2 4 4 4" xfId="5362"/>
    <cellStyle name="Normal 4 2 4 4 5" xfId="6950"/>
    <cellStyle name="Normal 4 2 4 4 6" xfId="8011"/>
    <cellStyle name="Normal 4 2 4 5" xfId="1430"/>
    <cellStyle name="Normal 4 2 4 5 2" xfId="3458"/>
    <cellStyle name="Normal 4 2 4 5 3" xfId="5488"/>
    <cellStyle name="Normal 4 2 4 6" xfId="2445"/>
    <cellStyle name="Normal 4 2 4 7" xfId="4472"/>
    <cellStyle name="Normal 4 2 4 8" xfId="6947"/>
    <cellStyle name="Normal 4 2 4 9" xfId="7122"/>
    <cellStyle name="Normal 4 2 5" xfId="410"/>
    <cellStyle name="Normal 4 2 5 2" xfId="787"/>
    <cellStyle name="Normal 4 2 5 2 2" xfId="1236"/>
    <cellStyle name="Normal 4 2 5 2 2 2" xfId="2253"/>
    <cellStyle name="Normal 4 2 5 2 2 2 2" xfId="4281"/>
    <cellStyle name="Normal 4 2 5 2 2 2 3" xfId="6311"/>
    <cellStyle name="Normal 4 2 5 2 2 3" xfId="3268"/>
    <cellStyle name="Normal 4 2 5 2 2 4" xfId="5295"/>
    <cellStyle name="Normal 4 2 5 2 2 5" xfId="7944"/>
    <cellStyle name="Normal 4 2 5 2 3" xfId="1807"/>
    <cellStyle name="Normal 4 2 5 2 3 2" xfId="3835"/>
    <cellStyle name="Normal 4 2 5 2 3 3" xfId="5865"/>
    <cellStyle name="Normal 4 2 5 2 4" xfId="2822"/>
    <cellStyle name="Normal 4 2 5 2 5" xfId="4849"/>
    <cellStyle name="Normal 4 2 5 2 6" xfId="7499"/>
    <cellStyle name="Normal 4 2 5 3" xfId="876"/>
    <cellStyle name="Normal 4 2 5 3 2" xfId="1893"/>
    <cellStyle name="Normal 4 2 5 3 2 2" xfId="3921"/>
    <cellStyle name="Normal 4 2 5 3 2 3" xfId="5951"/>
    <cellStyle name="Normal 4 2 5 3 3" xfId="2908"/>
    <cellStyle name="Normal 4 2 5 3 4" xfId="4935"/>
    <cellStyle name="Normal 4 2 5 3 5" xfId="7584"/>
    <cellStyle name="Normal 4 2 5 4" xfId="1319"/>
    <cellStyle name="Normal 4 2 5 4 2" xfId="2334"/>
    <cellStyle name="Normal 4 2 5 4 2 2" xfId="4362"/>
    <cellStyle name="Normal 4 2 5 4 2 3" xfId="6392"/>
    <cellStyle name="Normal 4 2 5 4 3" xfId="3349"/>
    <cellStyle name="Normal 4 2 5 4 4" xfId="5376"/>
    <cellStyle name="Normal 4 2 5 4 5" xfId="8025"/>
    <cellStyle name="Normal 4 2 5 5" xfId="1444"/>
    <cellStyle name="Normal 4 2 5 5 2" xfId="3472"/>
    <cellStyle name="Normal 4 2 5 5 3" xfId="5502"/>
    <cellStyle name="Normal 4 2 5 6" xfId="2459"/>
    <cellStyle name="Normal 4 2 5 7" xfId="4486"/>
    <cellStyle name="Normal 4 2 5 8" xfId="6951"/>
    <cellStyle name="Normal 4 2 5 9" xfId="7136"/>
    <cellStyle name="Normal 4 2 6" xfId="776"/>
    <cellStyle name="Normal 4 2 6 2" xfId="1225"/>
    <cellStyle name="Normal 4 2 6 2 2" xfId="2242"/>
    <cellStyle name="Normal 4 2 6 2 2 2" xfId="4270"/>
    <cellStyle name="Normal 4 2 6 2 2 3" xfId="6300"/>
    <cellStyle name="Normal 4 2 6 2 3" xfId="3257"/>
    <cellStyle name="Normal 4 2 6 2 4" xfId="5284"/>
    <cellStyle name="Normal 4 2 6 2 5" xfId="7933"/>
    <cellStyle name="Normal 4 2 6 3" xfId="1796"/>
    <cellStyle name="Normal 4 2 6 3 2" xfId="3824"/>
    <cellStyle name="Normal 4 2 6 3 3" xfId="5854"/>
    <cellStyle name="Normal 4 2 6 4" xfId="2811"/>
    <cellStyle name="Normal 4 2 6 5" xfId="4838"/>
    <cellStyle name="Normal 4 2 6 6" xfId="6952"/>
    <cellStyle name="Normal 4 2 6 7" xfId="7488"/>
    <cellStyle name="Normal 4 2 7" xfId="831"/>
    <cellStyle name="Normal 4 2 7 2" xfId="1848"/>
    <cellStyle name="Normal 4 2 7 2 2" xfId="3876"/>
    <cellStyle name="Normal 4 2 7 2 3" xfId="5906"/>
    <cellStyle name="Normal 4 2 7 3" xfId="2863"/>
    <cellStyle name="Normal 4 2 7 4" xfId="4890"/>
    <cellStyle name="Normal 4 2 7 5" xfId="7539"/>
    <cellStyle name="Normal 4 2 8" xfId="1279"/>
    <cellStyle name="Normal 4 2 8 2" xfId="2295"/>
    <cellStyle name="Normal 4 2 8 2 2" xfId="4323"/>
    <cellStyle name="Normal 4 2 8 2 3" xfId="6353"/>
    <cellStyle name="Normal 4 2 8 3" xfId="3310"/>
    <cellStyle name="Normal 4 2 8 4" xfId="5337"/>
    <cellStyle name="Normal 4 2 8 5" xfId="7986"/>
    <cellStyle name="Normal 4 2 9" xfId="1407"/>
    <cellStyle name="Normal 4 2 9 2" xfId="3435"/>
    <cellStyle name="Normal 4 2 9 3" xfId="5465"/>
    <cellStyle name="Normal 4 3" xfId="344"/>
    <cellStyle name="Normal 4 3 10" xfId="2425"/>
    <cellStyle name="Normal 4 3 11" xfId="4452"/>
    <cellStyle name="Normal 4 3 12" xfId="6953"/>
    <cellStyle name="Normal 4 3 13" xfId="7103"/>
    <cellStyle name="Normal 4 3 2" xfId="345"/>
    <cellStyle name="Normal 4 3 2 10" xfId="4453"/>
    <cellStyle name="Normal 4 3 2 11" xfId="6954"/>
    <cellStyle name="Normal 4 3 2 12" xfId="7104"/>
    <cellStyle name="Normal 4 3 2 2" xfId="346"/>
    <cellStyle name="Normal 4 3 2 2 10" xfId="6955"/>
    <cellStyle name="Normal 4 3 2 2 11" xfId="7105"/>
    <cellStyle name="Normal 4 3 2 2 2" xfId="402"/>
    <cellStyle name="Normal 4 3 2 2 2 2" xfId="791"/>
    <cellStyle name="Normal 4 3 2 2 2 2 2" xfId="1240"/>
    <cellStyle name="Normal 4 3 2 2 2 2 2 2" xfId="2257"/>
    <cellStyle name="Normal 4 3 2 2 2 2 2 2 2" xfId="4285"/>
    <cellStyle name="Normal 4 3 2 2 2 2 2 2 3" xfId="6315"/>
    <cellStyle name="Normal 4 3 2 2 2 2 2 3" xfId="3272"/>
    <cellStyle name="Normal 4 3 2 2 2 2 2 4" xfId="5299"/>
    <cellStyle name="Normal 4 3 2 2 2 2 2 5" xfId="7948"/>
    <cellStyle name="Normal 4 3 2 2 2 2 3" xfId="1811"/>
    <cellStyle name="Normal 4 3 2 2 2 2 3 2" xfId="3839"/>
    <cellStyle name="Normal 4 3 2 2 2 2 3 3" xfId="5869"/>
    <cellStyle name="Normal 4 3 2 2 2 2 4" xfId="2826"/>
    <cellStyle name="Normal 4 3 2 2 2 2 5" xfId="4853"/>
    <cellStyle name="Normal 4 3 2 2 2 2 6" xfId="7503"/>
    <cellStyle name="Normal 4 3 2 2 2 3" xfId="867"/>
    <cellStyle name="Normal 4 3 2 2 2 3 2" xfId="1884"/>
    <cellStyle name="Normal 4 3 2 2 2 3 2 2" xfId="3912"/>
    <cellStyle name="Normal 4 3 2 2 2 3 2 3" xfId="5942"/>
    <cellStyle name="Normal 4 3 2 2 2 3 3" xfId="2899"/>
    <cellStyle name="Normal 4 3 2 2 2 3 4" xfId="4926"/>
    <cellStyle name="Normal 4 3 2 2 2 3 5" xfId="7575"/>
    <cellStyle name="Normal 4 3 2 2 2 4" xfId="1311"/>
    <cellStyle name="Normal 4 3 2 2 2 4 2" xfId="2326"/>
    <cellStyle name="Normal 4 3 2 2 2 4 2 2" xfId="4354"/>
    <cellStyle name="Normal 4 3 2 2 2 4 2 3" xfId="6384"/>
    <cellStyle name="Normal 4 3 2 2 2 4 3" xfId="3341"/>
    <cellStyle name="Normal 4 3 2 2 2 4 4" xfId="5368"/>
    <cellStyle name="Normal 4 3 2 2 2 4 5" xfId="8017"/>
    <cellStyle name="Normal 4 3 2 2 2 5" xfId="1436"/>
    <cellStyle name="Normal 4 3 2 2 2 5 2" xfId="3464"/>
    <cellStyle name="Normal 4 3 2 2 2 5 3" xfId="5494"/>
    <cellStyle name="Normal 4 3 2 2 2 6" xfId="2451"/>
    <cellStyle name="Normal 4 3 2 2 2 7" xfId="4478"/>
    <cellStyle name="Normal 4 3 2 2 2 8" xfId="6956"/>
    <cellStyle name="Normal 4 3 2 2 2 9" xfId="7128"/>
    <cellStyle name="Normal 4 3 2 2 3" xfId="416"/>
    <cellStyle name="Normal 4 3 2 2 3 2" xfId="792"/>
    <cellStyle name="Normal 4 3 2 2 3 2 2" xfId="1241"/>
    <cellStyle name="Normal 4 3 2 2 3 2 2 2" xfId="2258"/>
    <cellStyle name="Normal 4 3 2 2 3 2 2 2 2" xfId="4286"/>
    <cellStyle name="Normal 4 3 2 2 3 2 2 2 3" xfId="6316"/>
    <cellStyle name="Normal 4 3 2 2 3 2 2 3" xfId="3273"/>
    <cellStyle name="Normal 4 3 2 2 3 2 2 4" xfId="5300"/>
    <cellStyle name="Normal 4 3 2 2 3 2 2 5" xfId="7949"/>
    <cellStyle name="Normal 4 3 2 2 3 2 3" xfId="1812"/>
    <cellStyle name="Normal 4 3 2 2 3 2 3 2" xfId="3840"/>
    <cellStyle name="Normal 4 3 2 2 3 2 3 3" xfId="5870"/>
    <cellStyle name="Normal 4 3 2 2 3 2 4" xfId="2827"/>
    <cellStyle name="Normal 4 3 2 2 3 2 5" xfId="4854"/>
    <cellStyle name="Normal 4 3 2 2 3 2 6" xfId="6958"/>
    <cellStyle name="Normal 4 3 2 2 3 2 7" xfId="7504"/>
    <cellStyle name="Normal 4 3 2 2 3 3" xfId="882"/>
    <cellStyle name="Normal 4 3 2 2 3 3 2" xfId="1899"/>
    <cellStyle name="Normal 4 3 2 2 3 3 2 2" xfId="3927"/>
    <cellStyle name="Normal 4 3 2 2 3 3 2 3" xfId="5957"/>
    <cellStyle name="Normal 4 3 2 2 3 3 3" xfId="2914"/>
    <cellStyle name="Normal 4 3 2 2 3 3 4" xfId="4941"/>
    <cellStyle name="Normal 4 3 2 2 3 3 5" xfId="7590"/>
    <cellStyle name="Normal 4 3 2 2 3 4" xfId="1325"/>
    <cellStyle name="Normal 4 3 2 2 3 4 2" xfId="2340"/>
    <cellStyle name="Normal 4 3 2 2 3 4 2 2" xfId="4368"/>
    <cellStyle name="Normal 4 3 2 2 3 4 2 3" xfId="6398"/>
    <cellStyle name="Normal 4 3 2 2 3 4 3" xfId="3355"/>
    <cellStyle name="Normal 4 3 2 2 3 4 4" xfId="5382"/>
    <cellStyle name="Normal 4 3 2 2 3 4 5" xfId="8031"/>
    <cellStyle name="Normal 4 3 2 2 3 5" xfId="1450"/>
    <cellStyle name="Normal 4 3 2 2 3 5 2" xfId="3478"/>
    <cellStyle name="Normal 4 3 2 2 3 5 3" xfId="5508"/>
    <cellStyle name="Normal 4 3 2 2 3 6" xfId="2465"/>
    <cellStyle name="Normal 4 3 2 2 3 7" xfId="4492"/>
    <cellStyle name="Normal 4 3 2 2 3 8" xfId="6957"/>
    <cellStyle name="Normal 4 3 2 2 3 9" xfId="7142"/>
    <cellStyle name="Normal 4 3 2 2 4" xfId="790"/>
    <cellStyle name="Normal 4 3 2 2 4 2" xfId="1239"/>
    <cellStyle name="Normal 4 3 2 2 4 2 2" xfId="2256"/>
    <cellStyle name="Normal 4 3 2 2 4 2 2 2" xfId="4284"/>
    <cellStyle name="Normal 4 3 2 2 4 2 2 3" xfId="6314"/>
    <cellStyle name="Normal 4 3 2 2 4 2 3" xfId="3271"/>
    <cellStyle name="Normal 4 3 2 2 4 2 4" xfId="5298"/>
    <cellStyle name="Normal 4 3 2 2 4 2 5" xfId="7947"/>
    <cellStyle name="Normal 4 3 2 2 4 3" xfId="1810"/>
    <cellStyle name="Normal 4 3 2 2 4 3 2" xfId="3838"/>
    <cellStyle name="Normal 4 3 2 2 4 3 3" xfId="5868"/>
    <cellStyle name="Normal 4 3 2 2 4 4" xfId="2825"/>
    <cellStyle name="Normal 4 3 2 2 4 5" xfId="4852"/>
    <cellStyle name="Normal 4 3 2 2 4 6" xfId="7502"/>
    <cellStyle name="Normal 4 3 2 2 5" xfId="837"/>
    <cellStyle name="Normal 4 3 2 2 5 2" xfId="1854"/>
    <cellStyle name="Normal 4 3 2 2 5 2 2" xfId="3882"/>
    <cellStyle name="Normal 4 3 2 2 5 2 3" xfId="5912"/>
    <cellStyle name="Normal 4 3 2 2 5 3" xfId="2869"/>
    <cellStyle name="Normal 4 3 2 2 5 4" xfId="4896"/>
    <cellStyle name="Normal 4 3 2 2 5 5" xfId="7545"/>
    <cellStyle name="Normal 4 3 2 2 6" xfId="1285"/>
    <cellStyle name="Normal 4 3 2 2 6 2" xfId="2301"/>
    <cellStyle name="Normal 4 3 2 2 6 2 2" xfId="4329"/>
    <cellStyle name="Normal 4 3 2 2 6 2 3" xfId="6359"/>
    <cellStyle name="Normal 4 3 2 2 6 3" xfId="3316"/>
    <cellStyle name="Normal 4 3 2 2 6 4" xfId="5343"/>
    <cellStyle name="Normal 4 3 2 2 6 5" xfId="7992"/>
    <cellStyle name="Normal 4 3 2 2 7" xfId="1413"/>
    <cellStyle name="Normal 4 3 2 2 7 2" xfId="3441"/>
    <cellStyle name="Normal 4 3 2 2 7 3" xfId="5471"/>
    <cellStyle name="Normal 4 3 2 2 8" xfId="2427"/>
    <cellStyle name="Normal 4 3 2 2 9" xfId="4454"/>
    <cellStyle name="Normal 4 3 2 3" xfId="401"/>
    <cellStyle name="Normal 4 3 2 3 2" xfId="793"/>
    <cellStyle name="Normal 4 3 2 3 2 2" xfId="1242"/>
    <cellStyle name="Normal 4 3 2 3 2 2 2" xfId="2259"/>
    <cellStyle name="Normal 4 3 2 3 2 2 2 2" xfId="4287"/>
    <cellStyle name="Normal 4 3 2 3 2 2 2 3" xfId="6317"/>
    <cellStyle name="Normal 4 3 2 3 2 2 3" xfId="3274"/>
    <cellStyle name="Normal 4 3 2 3 2 2 4" xfId="5301"/>
    <cellStyle name="Normal 4 3 2 3 2 2 5" xfId="7950"/>
    <cellStyle name="Normal 4 3 2 3 2 3" xfId="1813"/>
    <cellStyle name="Normal 4 3 2 3 2 3 2" xfId="3841"/>
    <cellStyle name="Normal 4 3 2 3 2 3 3" xfId="5871"/>
    <cellStyle name="Normal 4 3 2 3 2 4" xfId="2828"/>
    <cellStyle name="Normal 4 3 2 3 2 5" xfId="4855"/>
    <cellStyle name="Normal 4 3 2 3 2 6" xfId="7505"/>
    <cellStyle name="Normal 4 3 2 3 3" xfId="866"/>
    <cellStyle name="Normal 4 3 2 3 3 2" xfId="1883"/>
    <cellStyle name="Normal 4 3 2 3 3 2 2" xfId="3911"/>
    <cellStyle name="Normal 4 3 2 3 3 2 3" xfId="5941"/>
    <cellStyle name="Normal 4 3 2 3 3 3" xfId="2898"/>
    <cellStyle name="Normal 4 3 2 3 3 4" xfId="4925"/>
    <cellStyle name="Normal 4 3 2 3 3 5" xfId="7574"/>
    <cellStyle name="Normal 4 3 2 3 4" xfId="1310"/>
    <cellStyle name="Normal 4 3 2 3 4 2" xfId="2325"/>
    <cellStyle name="Normal 4 3 2 3 4 2 2" xfId="4353"/>
    <cellStyle name="Normal 4 3 2 3 4 2 3" xfId="6383"/>
    <cellStyle name="Normal 4 3 2 3 4 3" xfId="3340"/>
    <cellStyle name="Normal 4 3 2 3 4 4" xfId="5367"/>
    <cellStyle name="Normal 4 3 2 3 4 5" xfId="8016"/>
    <cellStyle name="Normal 4 3 2 3 5" xfId="1435"/>
    <cellStyle name="Normal 4 3 2 3 5 2" xfId="3463"/>
    <cellStyle name="Normal 4 3 2 3 5 3" xfId="5493"/>
    <cellStyle name="Normal 4 3 2 3 6" xfId="2450"/>
    <cellStyle name="Normal 4 3 2 3 7" xfId="4477"/>
    <cellStyle name="Normal 4 3 2 3 8" xfId="6959"/>
    <cellStyle name="Normal 4 3 2 3 9" xfId="7127"/>
    <cellStyle name="Normal 4 3 2 4" xfId="415"/>
    <cellStyle name="Normal 4 3 2 4 2" xfId="794"/>
    <cellStyle name="Normal 4 3 2 4 2 2" xfId="1243"/>
    <cellStyle name="Normal 4 3 2 4 2 2 2" xfId="2260"/>
    <cellStyle name="Normal 4 3 2 4 2 2 2 2" xfId="4288"/>
    <cellStyle name="Normal 4 3 2 4 2 2 2 3" xfId="6318"/>
    <cellStyle name="Normal 4 3 2 4 2 2 3" xfId="3275"/>
    <cellStyle name="Normal 4 3 2 4 2 2 4" xfId="5302"/>
    <cellStyle name="Normal 4 3 2 4 2 2 5" xfId="7951"/>
    <cellStyle name="Normal 4 3 2 4 2 3" xfId="1814"/>
    <cellStyle name="Normal 4 3 2 4 2 3 2" xfId="3842"/>
    <cellStyle name="Normal 4 3 2 4 2 3 3" xfId="5872"/>
    <cellStyle name="Normal 4 3 2 4 2 4" xfId="2829"/>
    <cellStyle name="Normal 4 3 2 4 2 5" xfId="4856"/>
    <cellStyle name="Normal 4 3 2 4 2 6" xfId="6961"/>
    <cellStyle name="Normal 4 3 2 4 2 7" xfId="7506"/>
    <cellStyle name="Normal 4 3 2 4 3" xfId="881"/>
    <cellStyle name="Normal 4 3 2 4 3 2" xfId="1898"/>
    <cellStyle name="Normal 4 3 2 4 3 2 2" xfId="3926"/>
    <cellStyle name="Normal 4 3 2 4 3 2 3" xfId="5956"/>
    <cellStyle name="Normal 4 3 2 4 3 3" xfId="2913"/>
    <cellStyle name="Normal 4 3 2 4 3 4" xfId="4940"/>
    <cellStyle name="Normal 4 3 2 4 3 5" xfId="7589"/>
    <cellStyle name="Normal 4 3 2 4 4" xfId="1324"/>
    <cellStyle name="Normal 4 3 2 4 4 2" xfId="2339"/>
    <cellStyle name="Normal 4 3 2 4 4 2 2" xfId="4367"/>
    <cellStyle name="Normal 4 3 2 4 4 2 3" xfId="6397"/>
    <cellStyle name="Normal 4 3 2 4 4 3" xfId="3354"/>
    <cellStyle name="Normal 4 3 2 4 4 4" xfId="5381"/>
    <cellStyle name="Normal 4 3 2 4 4 5" xfId="8030"/>
    <cellStyle name="Normal 4 3 2 4 5" xfId="1449"/>
    <cellStyle name="Normal 4 3 2 4 5 2" xfId="3477"/>
    <cellStyle name="Normal 4 3 2 4 5 3" xfId="5507"/>
    <cellStyle name="Normal 4 3 2 4 6" xfId="2464"/>
    <cellStyle name="Normal 4 3 2 4 7" xfId="4491"/>
    <cellStyle name="Normal 4 3 2 4 8" xfId="6960"/>
    <cellStyle name="Normal 4 3 2 4 9" xfId="7141"/>
    <cellStyle name="Normal 4 3 2 5" xfId="789"/>
    <cellStyle name="Normal 4 3 2 5 2" xfId="1238"/>
    <cellStyle name="Normal 4 3 2 5 2 2" xfId="2255"/>
    <cellStyle name="Normal 4 3 2 5 2 2 2" xfId="4283"/>
    <cellStyle name="Normal 4 3 2 5 2 2 3" xfId="6313"/>
    <cellStyle name="Normal 4 3 2 5 2 3" xfId="3270"/>
    <cellStyle name="Normal 4 3 2 5 2 4" xfId="5297"/>
    <cellStyle name="Normal 4 3 2 5 2 5" xfId="7946"/>
    <cellStyle name="Normal 4 3 2 5 3" xfId="1809"/>
    <cellStyle name="Normal 4 3 2 5 3 2" xfId="3837"/>
    <cellStyle name="Normal 4 3 2 5 3 3" xfId="5867"/>
    <cellStyle name="Normal 4 3 2 5 4" xfId="2824"/>
    <cellStyle name="Normal 4 3 2 5 5" xfId="4851"/>
    <cellStyle name="Normal 4 3 2 5 6" xfId="7501"/>
    <cellStyle name="Normal 4 3 2 6" xfId="836"/>
    <cellStyle name="Normal 4 3 2 6 2" xfId="1853"/>
    <cellStyle name="Normal 4 3 2 6 2 2" xfId="3881"/>
    <cellStyle name="Normal 4 3 2 6 2 3" xfId="5911"/>
    <cellStyle name="Normal 4 3 2 6 3" xfId="2868"/>
    <cellStyle name="Normal 4 3 2 6 4" xfId="4895"/>
    <cellStyle name="Normal 4 3 2 6 5" xfId="7544"/>
    <cellStyle name="Normal 4 3 2 7" xfId="1284"/>
    <cellStyle name="Normal 4 3 2 7 2" xfId="2300"/>
    <cellStyle name="Normal 4 3 2 7 2 2" xfId="4328"/>
    <cellStyle name="Normal 4 3 2 7 2 3" xfId="6358"/>
    <cellStyle name="Normal 4 3 2 7 3" xfId="3315"/>
    <cellStyle name="Normal 4 3 2 7 4" xfId="5342"/>
    <cellStyle name="Normal 4 3 2 7 5" xfId="7991"/>
    <cellStyle name="Normal 4 3 2 8" xfId="1412"/>
    <cellStyle name="Normal 4 3 2 8 2" xfId="3440"/>
    <cellStyle name="Normal 4 3 2 8 3" xfId="5470"/>
    <cellStyle name="Normal 4 3 2 9" xfId="2426"/>
    <cellStyle name="Normal 4 3 3" xfId="347"/>
    <cellStyle name="Normal 4 3 3 10" xfId="6962"/>
    <cellStyle name="Normal 4 3 3 11" xfId="7106"/>
    <cellStyle name="Normal 4 3 3 2" xfId="403"/>
    <cellStyle name="Normal 4 3 3 2 2" xfId="796"/>
    <cellStyle name="Normal 4 3 3 2 2 2" xfId="1245"/>
    <cellStyle name="Normal 4 3 3 2 2 2 2" xfId="2262"/>
    <cellStyle name="Normal 4 3 3 2 2 2 2 2" xfId="4290"/>
    <cellStyle name="Normal 4 3 3 2 2 2 2 3" xfId="6320"/>
    <cellStyle name="Normal 4 3 3 2 2 2 3" xfId="3277"/>
    <cellStyle name="Normal 4 3 3 2 2 2 4" xfId="5304"/>
    <cellStyle name="Normal 4 3 3 2 2 2 5" xfId="7953"/>
    <cellStyle name="Normal 4 3 3 2 2 3" xfId="1816"/>
    <cellStyle name="Normal 4 3 3 2 2 3 2" xfId="3844"/>
    <cellStyle name="Normal 4 3 3 2 2 3 3" xfId="5874"/>
    <cellStyle name="Normal 4 3 3 2 2 4" xfId="2831"/>
    <cellStyle name="Normal 4 3 3 2 2 5" xfId="4858"/>
    <cellStyle name="Normal 4 3 3 2 2 6" xfId="7508"/>
    <cellStyle name="Normal 4 3 3 2 3" xfId="868"/>
    <cellStyle name="Normal 4 3 3 2 3 2" xfId="1885"/>
    <cellStyle name="Normal 4 3 3 2 3 2 2" xfId="3913"/>
    <cellStyle name="Normal 4 3 3 2 3 2 3" xfId="5943"/>
    <cellStyle name="Normal 4 3 3 2 3 3" xfId="2900"/>
    <cellStyle name="Normal 4 3 3 2 3 4" xfId="4927"/>
    <cellStyle name="Normal 4 3 3 2 3 5" xfId="7576"/>
    <cellStyle name="Normal 4 3 3 2 4" xfId="1312"/>
    <cellStyle name="Normal 4 3 3 2 4 2" xfId="2327"/>
    <cellStyle name="Normal 4 3 3 2 4 2 2" xfId="4355"/>
    <cellStyle name="Normal 4 3 3 2 4 2 3" xfId="6385"/>
    <cellStyle name="Normal 4 3 3 2 4 3" xfId="3342"/>
    <cellStyle name="Normal 4 3 3 2 4 4" xfId="5369"/>
    <cellStyle name="Normal 4 3 3 2 4 5" xfId="8018"/>
    <cellStyle name="Normal 4 3 3 2 5" xfId="1437"/>
    <cellStyle name="Normal 4 3 3 2 5 2" xfId="3465"/>
    <cellStyle name="Normal 4 3 3 2 5 3" xfId="5495"/>
    <cellStyle name="Normal 4 3 3 2 6" xfId="2452"/>
    <cellStyle name="Normal 4 3 3 2 7" xfId="4479"/>
    <cellStyle name="Normal 4 3 3 2 8" xfId="6963"/>
    <cellStyle name="Normal 4 3 3 2 9" xfId="7129"/>
    <cellStyle name="Normal 4 3 3 3" xfId="417"/>
    <cellStyle name="Normal 4 3 3 3 2" xfId="797"/>
    <cellStyle name="Normal 4 3 3 3 2 2" xfId="1246"/>
    <cellStyle name="Normal 4 3 3 3 2 2 2" xfId="2263"/>
    <cellStyle name="Normal 4 3 3 3 2 2 2 2" xfId="4291"/>
    <cellStyle name="Normal 4 3 3 3 2 2 2 3" xfId="6321"/>
    <cellStyle name="Normal 4 3 3 3 2 2 3" xfId="3278"/>
    <cellStyle name="Normal 4 3 3 3 2 2 4" xfId="5305"/>
    <cellStyle name="Normal 4 3 3 3 2 2 5" xfId="7954"/>
    <cellStyle name="Normal 4 3 3 3 2 3" xfId="1817"/>
    <cellStyle name="Normal 4 3 3 3 2 3 2" xfId="3845"/>
    <cellStyle name="Normal 4 3 3 3 2 3 3" xfId="5875"/>
    <cellStyle name="Normal 4 3 3 3 2 4" xfId="2832"/>
    <cellStyle name="Normal 4 3 3 3 2 5" xfId="4859"/>
    <cellStyle name="Normal 4 3 3 3 2 6" xfId="6965"/>
    <cellStyle name="Normal 4 3 3 3 2 7" xfId="7509"/>
    <cellStyle name="Normal 4 3 3 3 3" xfId="883"/>
    <cellStyle name="Normal 4 3 3 3 3 2" xfId="1900"/>
    <cellStyle name="Normal 4 3 3 3 3 2 2" xfId="3928"/>
    <cellStyle name="Normal 4 3 3 3 3 2 3" xfId="5958"/>
    <cellStyle name="Normal 4 3 3 3 3 3" xfId="2915"/>
    <cellStyle name="Normal 4 3 3 3 3 4" xfId="4942"/>
    <cellStyle name="Normal 4 3 3 3 3 5" xfId="7591"/>
    <cellStyle name="Normal 4 3 3 3 4" xfId="1326"/>
    <cellStyle name="Normal 4 3 3 3 4 2" xfId="2341"/>
    <cellStyle name="Normal 4 3 3 3 4 2 2" xfId="4369"/>
    <cellStyle name="Normal 4 3 3 3 4 2 3" xfId="6399"/>
    <cellStyle name="Normal 4 3 3 3 4 3" xfId="3356"/>
    <cellStyle name="Normal 4 3 3 3 4 4" xfId="5383"/>
    <cellStyle name="Normal 4 3 3 3 4 5" xfId="8032"/>
    <cellStyle name="Normal 4 3 3 3 5" xfId="1451"/>
    <cellStyle name="Normal 4 3 3 3 5 2" xfId="3479"/>
    <cellStyle name="Normal 4 3 3 3 5 3" xfId="5509"/>
    <cellStyle name="Normal 4 3 3 3 6" xfId="2466"/>
    <cellStyle name="Normal 4 3 3 3 7" xfId="4493"/>
    <cellStyle name="Normal 4 3 3 3 8" xfId="6964"/>
    <cellStyle name="Normal 4 3 3 3 9" xfId="7143"/>
    <cellStyle name="Normal 4 3 3 4" xfId="795"/>
    <cellStyle name="Normal 4 3 3 4 2" xfId="1244"/>
    <cellStyle name="Normal 4 3 3 4 2 2" xfId="2261"/>
    <cellStyle name="Normal 4 3 3 4 2 2 2" xfId="4289"/>
    <cellStyle name="Normal 4 3 3 4 2 2 3" xfId="6319"/>
    <cellStyle name="Normal 4 3 3 4 2 3" xfId="3276"/>
    <cellStyle name="Normal 4 3 3 4 2 4" xfId="5303"/>
    <cellStyle name="Normal 4 3 3 4 2 5" xfId="7952"/>
    <cellStyle name="Normal 4 3 3 4 3" xfId="1815"/>
    <cellStyle name="Normal 4 3 3 4 3 2" xfId="3843"/>
    <cellStyle name="Normal 4 3 3 4 3 3" xfId="5873"/>
    <cellStyle name="Normal 4 3 3 4 4" xfId="2830"/>
    <cellStyle name="Normal 4 3 3 4 5" xfId="4857"/>
    <cellStyle name="Normal 4 3 3 4 6" xfId="7507"/>
    <cellStyle name="Normal 4 3 3 5" xfId="838"/>
    <cellStyle name="Normal 4 3 3 5 2" xfId="1855"/>
    <cellStyle name="Normal 4 3 3 5 2 2" xfId="3883"/>
    <cellStyle name="Normal 4 3 3 5 2 3" xfId="5913"/>
    <cellStyle name="Normal 4 3 3 5 3" xfId="2870"/>
    <cellStyle name="Normal 4 3 3 5 4" xfId="4897"/>
    <cellStyle name="Normal 4 3 3 5 5" xfId="7546"/>
    <cellStyle name="Normal 4 3 3 6" xfId="1286"/>
    <cellStyle name="Normal 4 3 3 6 2" xfId="2302"/>
    <cellStyle name="Normal 4 3 3 6 2 2" xfId="4330"/>
    <cellStyle name="Normal 4 3 3 6 2 3" xfId="6360"/>
    <cellStyle name="Normal 4 3 3 6 3" xfId="3317"/>
    <cellStyle name="Normal 4 3 3 6 4" xfId="5344"/>
    <cellStyle name="Normal 4 3 3 6 5" xfId="7993"/>
    <cellStyle name="Normal 4 3 3 7" xfId="1414"/>
    <cellStyle name="Normal 4 3 3 7 2" xfId="3442"/>
    <cellStyle name="Normal 4 3 3 7 3" xfId="5472"/>
    <cellStyle name="Normal 4 3 3 8" xfId="2428"/>
    <cellStyle name="Normal 4 3 3 9" xfId="4455"/>
    <cellStyle name="Normal 4 3 4" xfId="400"/>
    <cellStyle name="Normal 4 3 4 2" xfId="798"/>
    <cellStyle name="Normal 4 3 4 2 2" xfId="1247"/>
    <cellStyle name="Normal 4 3 4 2 2 2" xfId="2264"/>
    <cellStyle name="Normal 4 3 4 2 2 2 2" xfId="4292"/>
    <cellStyle name="Normal 4 3 4 2 2 2 3" xfId="6322"/>
    <cellStyle name="Normal 4 3 4 2 2 3" xfId="3279"/>
    <cellStyle name="Normal 4 3 4 2 2 4" xfId="5306"/>
    <cellStyle name="Normal 4 3 4 2 2 5" xfId="7955"/>
    <cellStyle name="Normal 4 3 4 2 3" xfId="1818"/>
    <cellStyle name="Normal 4 3 4 2 3 2" xfId="3846"/>
    <cellStyle name="Normal 4 3 4 2 3 3" xfId="5876"/>
    <cellStyle name="Normal 4 3 4 2 4" xfId="2833"/>
    <cellStyle name="Normal 4 3 4 2 5" xfId="4860"/>
    <cellStyle name="Normal 4 3 4 2 6" xfId="7510"/>
    <cellStyle name="Normal 4 3 4 3" xfId="865"/>
    <cellStyle name="Normal 4 3 4 3 2" xfId="1882"/>
    <cellStyle name="Normal 4 3 4 3 2 2" xfId="3910"/>
    <cellStyle name="Normal 4 3 4 3 2 3" xfId="5940"/>
    <cellStyle name="Normal 4 3 4 3 3" xfId="2897"/>
    <cellStyle name="Normal 4 3 4 3 4" xfId="4924"/>
    <cellStyle name="Normal 4 3 4 3 5" xfId="7573"/>
    <cellStyle name="Normal 4 3 4 4" xfId="1309"/>
    <cellStyle name="Normal 4 3 4 4 2" xfId="2324"/>
    <cellStyle name="Normal 4 3 4 4 2 2" xfId="4352"/>
    <cellStyle name="Normal 4 3 4 4 2 3" xfId="6382"/>
    <cellStyle name="Normal 4 3 4 4 3" xfId="3339"/>
    <cellStyle name="Normal 4 3 4 4 4" xfId="5366"/>
    <cellStyle name="Normal 4 3 4 4 5" xfId="8015"/>
    <cellStyle name="Normal 4 3 4 5" xfId="1434"/>
    <cellStyle name="Normal 4 3 4 5 2" xfId="3462"/>
    <cellStyle name="Normal 4 3 4 5 3" xfId="5492"/>
    <cellStyle name="Normal 4 3 4 6" xfId="2449"/>
    <cellStyle name="Normal 4 3 4 7" xfId="4476"/>
    <cellStyle name="Normal 4 3 4 8" xfId="6966"/>
    <cellStyle name="Normal 4 3 4 9" xfId="7126"/>
    <cellStyle name="Normal 4 3 5" xfId="414"/>
    <cellStyle name="Normal 4 3 5 2" xfId="799"/>
    <cellStyle name="Normal 4 3 5 2 2" xfId="1248"/>
    <cellStyle name="Normal 4 3 5 2 2 2" xfId="2265"/>
    <cellStyle name="Normal 4 3 5 2 2 2 2" xfId="4293"/>
    <cellStyle name="Normal 4 3 5 2 2 2 3" xfId="6323"/>
    <cellStyle name="Normal 4 3 5 2 2 3" xfId="3280"/>
    <cellStyle name="Normal 4 3 5 2 2 4" xfId="5307"/>
    <cellStyle name="Normal 4 3 5 2 2 5" xfId="7956"/>
    <cellStyle name="Normal 4 3 5 2 3" xfId="1819"/>
    <cellStyle name="Normal 4 3 5 2 3 2" xfId="3847"/>
    <cellStyle name="Normal 4 3 5 2 3 3" xfId="5877"/>
    <cellStyle name="Normal 4 3 5 2 4" xfId="2834"/>
    <cellStyle name="Normal 4 3 5 2 5" xfId="4861"/>
    <cellStyle name="Normal 4 3 5 2 6" xfId="6968"/>
    <cellStyle name="Normal 4 3 5 2 7" xfId="7511"/>
    <cellStyle name="Normal 4 3 5 3" xfId="880"/>
    <cellStyle name="Normal 4 3 5 3 2" xfId="1897"/>
    <cellStyle name="Normal 4 3 5 3 2 2" xfId="3925"/>
    <cellStyle name="Normal 4 3 5 3 2 3" xfId="5955"/>
    <cellStyle name="Normal 4 3 5 3 3" xfId="2912"/>
    <cellStyle name="Normal 4 3 5 3 4" xfId="4939"/>
    <cellStyle name="Normal 4 3 5 3 5" xfId="7588"/>
    <cellStyle name="Normal 4 3 5 4" xfId="1323"/>
    <cellStyle name="Normal 4 3 5 4 2" xfId="2338"/>
    <cellStyle name="Normal 4 3 5 4 2 2" xfId="4366"/>
    <cellStyle name="Normal 4 3 5 4 2 3" xfId="6396"/>
    <cellStyle name="Normal 4 3 5 4 3" xfId="3353"/>
    <cellStyle name="Normal 4 3 5 4 4" xfId="5380"/>
    <cellStyle name="Normal 4 3 5 4 5" xfId="8029"/>
    <cellStyle name="Normal 4 3 5 5" xfId="1448"/>
    <cellStyle name="Normal 4 3 5 5 2" xfId="3476"/>
    <cellStyle name="Normal 4 3 5 5 3" xfId="5506"/>
    <cellStyle name="Normal 4 3 5 6" xfId="2463"/>
    <cellStyle name="Normal 4 3 5 7" xfId="4490"/>
    <cellStyle name="Normal 4 3 5 8" xfId="6967"/>
    <cellStyle name="Normal 4 3 5 9" xfId="7140"/>
    <cellStyle name="Normal 4 3 6" xfId="788"/>
    <cellStyle name="Normal 4 3 6 2" xfId="1237"/>
    <cellStyle name="Normal 4 3 6 2 2" xfId="2254"/>
    <cellStyle name="Normal 4 3 6 2 2 2" xfId="4282"/>
    <cellStyle name="Normal 4 3 6 2 2 3" xfId="6312"/>
    <cellStyle name="Normal 4 3 6 2 3" xfId="3269"/>
    <cellStyle name="Normal 4 3 6 2 4" xfId="5296"/>
    <cellStyle name="Normal 4 3 6 2 5" xfId="7945"/>
    <cellStyle name="Normal 4 3 6 3" xfId="1808"/>
    <cellStyle name="Normal 4 3 6 3 2" xfId="3836"/>
    <cellStyle name="Normal 4 3 6 3 3" xfId="5866"/>
    <cellStyle name="Normal 4 3 6 4" xfId="2823"/>
    <cellStyle name="Normal 4 3 6 5" xfId="4850"/>
    <cellStyle name="Normal 4 3 6 6" xfId="7500"/>
    <cellStyle name="Normal 4 3 7" xfId="835"/>
    <cellStyle name="Normal 4 3 7 2" xfId="1852"/>
    <cellStyle name="Normal 4 3 7 2 2" xfId="3880"/>
    <cellStyle name="Normal 4 3 7 2 3" xfId="5910"/>
    <cellStyle name="Normal 4 3 7 3" xfId="2867"/>
    <cellStyle name="Normal 4 3 7 4" xfId="4894"/>
    <cellStyle name="Normal 4 3 7 5" xfId="7543"/>
    <cellStyle name="Normal 4 3 8" xfId="1283"/>
    <cellStyle name="Normal 4 3 8 2" xfId="2299"/>
    <cellStyle name="Normal 4 3 8 2 2" xfId="4327"/>
    <cellStyle name="Normal 4 3 8 2 3" xfId="6357"/>
    <cellStyle name="Normal 4 3 8 3" xfId="3314"/>
    <cellStyle name="Normal 4 3 8 4" xfId="5341"/>
    <cellStyle name="Normal 4 3 8 5" xfId="7990"/>
    <cellStyle name="Normal 4 3 9" xfId="1411"/>
    <cellStyle name="Normal 4 3 9 2" xfId="3439"/>
    <cellStyle name="Normal 4 3 9 3" xfId="5469"/>
    <cellStyle name="Normal 4 4" xfId="348"/>
    <cellStyle name="Normal 4 4 10" xfId="4456"/>
    <cellStyle name="Normal 4 4 11" xfId="6969"/>
    <cellStyle name="Normal 4 4 12" xfId="7107"/>
    <cellStyle name="Normal 4 4 2" xfId="349"/>
    <cellStyle name="Normal 4 4 2 10" xfId="6970"/>
    <cellStyle name="Normal 4 4 2 11" xfId="7108"/>
    <cellStyle name="Normal 4 4 2 2" xfId="405"/>
    <cellStyle name="Normal 4 4 2 2 2" xfId="802"/>
    <cellStyle name="Normal 4 4 2 2 2 2" xfId="1251"/>
    <cellStyle name="Normal 4 4 2 2 2 2 2" xfId="2268"/>
    <cellStyle name="Normal 4 4 2 2 2 2 2 2" xfId="4296"/>
    <cellStyle name="Normal 4 4 2 2 2 2 2 3" xfId="6326"/>
    <cellStyle name="Normal 4 4 2 2 2 2 3" xfId="3283"/>
    <cellStyle name="Normal 4 4 2 2 2 2 4" xfId="5310"/>
    <cellStyle name="Normal 4 4 2 2 2 2 5" xfId="7959"/>
    <cellStyle name="Normal 4 4 2 2 2 3" xfId="1822"/>
    <cellStyle name="Normal 4 4 2 2 2 3 2" xfId="3850"/>
    <cellStyle name="Normal 4 4 2 2 2 3 3" xfId="5880"/>
    <cellStyle name="Normal 4 4 2 2 2 4" xfId="2837"/>
    <cellStyle name="Normal 4 4 2 2 2 5" xfId="4864"/>
    <cellStyle name="Normal 4 4 2 2 2 6" xfId="7514"/>
    <cellStyle name="Normal 4 4 2 2 3" xfId="870"/>
    <cellStyle name="Normal 4 4 2 2 3 2" xfId="1887"/>
    <cellStyle name="Normal 4 4 2 2 3 2 2" xfId="3915"/>
    <cellStyle name="Normal 4 4 2 2 3 2 3" xfId="5945"/>
    <cellStyle name="Normal 4 4 2 2 3 3" xfId="2902"/>
    <cellStyle name="Normal 4 4 2 2 3 4" xfId="4929"/>
    <cellStyle name="Normal 4 4 2 2 3 5" xfId="7578"/>
    <cellStyle name="Normal 4 4 2 2 4" xfId="1314"/>
    <cellStyle name="Normal 4 4 2 2 4 2" xfId="2329"/>
    <cellStyle name="Normal 4 4 2 2 4 2 2" xfId="4357"/>
    <cellStyle name="Normal 4 4 2 2 4 2 3" xfId="6387"/>
    <cellStyle name="Normal 4 4 2 2 4 3" xfId="3344"/>
    <cellStyle name="Normal 4 4 2 2 4 4" xfId="5371"/>
    <cellStyle name="Normal 4 4 2 2 4 5" xfId="8020"/>
    <cellStyle name="Normal 4 4 2 2 5" xfId="1439"/>
    <cellStyle name="Normal 4 4 2 2 5 2" xfId="3467"/>
    <cellStyle name="Normal 4 4 2 2 5 3" xfId="5497"/>
    <cellStyle name="Normal 4 4 2 2 6" xfId="2454"/>
    <cellStyle name="Normal 4 4 2 2 7" xfId="4481"/>
    <cellStyle name="Normal 4 4 2 2 8" xfId="6971"/>
    <cellStyle name="Normal 4 4 2 2 9" xfId="7131"/>
    <cellStyle name="Normal 4 4 2 3" xfId="419"/>
    <cellStyle name="Normal 4 4 2 3 2" xfId="803"/>
    <cellStyle name="Normal 4 4 2 3 2 2" xfId="1252"/>
    <cellStyle name="Normal 4 4 2 3 2 2 2" xfId="2269"/>
    <cellStyle name="Normal 4 4 2 3 2 2 2 2" xfId="4297"/>
    <cellStyle name="Normal 4 4 2 3 2 2 2 3" xfId="6327"/>
    <cellStyle name="Normal 4 4 2 3 2 2 3" xfId="3284"/>
    <cellStyle name="Normal 4 4 2 3 2 2 4" xfId="5311"/>
    <cellStyle name="Normal 4 4 2 3 2 2 5" xfId="7960"/>
    <cellStyle name="Normal 4 4 2 3 2 3" xfId="1823"/>
    <cellStyle name="Normal 4 4 2 3 2 3 2" xfId="3851"/>
    <cellStyle name="Normal 4 4 2 3 2 3 3" xfId="5881"/>
    <cellStyle name="Normal 4 4 2 3 2 4" xfId="2838"/>
    <cellStyle name="Normal 4 4 2 3 2 5" xfId="4865"/>
    <cellStyle name="Normal 4 4 2 3 2 6" xfId="6973"/>
    <cellStyle name="Normal 4 4 2 3 2 7" xfId="7515"/>
    <cellStyle name="Normal 4 4 2 3 3" xfId="885"/>
    <cellStyle name="Normal 4 4 2 3 3 2" xfId="1902"/>
    <cellStyle name="Normal 4 4 2 3 3 2 2" xfId="3930"/>
    <cellStyle name="Normal 4 4 2 3 3 2 3" xfId="5960"/>
    <cellStyle name="Normal 4 4 2 3 3 3" xfId="2917"/>
    <cellStyle name="Normal 4 4 2 3 3 4" xfId="4944"/>
    <cellStyle name="Normal 4 4 2 3 3 5" xfId="7593"/>
    <cellStyle name="Normal 4 4 2 3 4" xfId="1328"/>
    <cellStyle name="Normal 4 4 2 3 4 2" xfId="2343"/>
    <cellStyle name="Normal 4 4 2 3 4 2 2" xfId="4371"/>
    <cellStyle name="Normal 4 4 2 3 4 2 3" xfId="6401"/>
    <cellStyle name="Normal 4 4 2 3 4 3" xfId="3358"/>
    <cellStyle name="Normal 4 4 2 3 4 4" xfId="5385"/>
    <cellStyle name="Normal 4 4 2 3 4 5" xfId="8034"/>
    <cellStyle name="Normal 4 4 2 3 5" xfId="1453"/>
    <cellStyle name="Normal 4 4 2 3 5 2" xfId="3481"/>
    <cellStyle name="Normal 4 4 2 3 5 3" xfId="5511"/>
    <cellStyle name="Normal 4 4 2 3 6" xfId="2468"/>
    <cellStyle name="Normal 4 4 2 3 7" xfId="4495"/>
    <cellStyle name="Normal 4 4 2 3 8" xfId="6972"/>
    <cellStyle name="Normal 4 4 2 3 9" xfId="7145"/>
    <cellStyle name="Normal 4 4 2 4" xfId="801"/>
    <cellStyle name="Normal 4 4 2 4 2" xfId="1250"/>
    <cellStyle name="Normal 4 4 2 4 2 2" xfId="2267"/>
    <cellStyle name="Normal 4 4 2 4 2 2 2" xfId="4295"/>
    <cellStyle name="Normal 4 4 2 4 2 2 3" xfId="6325"/>
    <cellStyle name="Normal 4 4 2 4 2 3" xfId="3282"/>
    <cellStyle name="Normal 4 4 2 4 2 4" xfId="5309"/>
    <cellStyle name="Normal 4 4 2 4 2 5" xfId="7958"/>
    <cellStyle name="Normal 4 4 2 4 3" xfId="1821"/>
    <cellStyle name="Normal 4 4 2 4 3 2" xfId="3849"/>
    <cellStyle name="Normal 4 4 2 4 3 3" xfId="5879"/>
    <cellStyle name="Normal 4 4 2 4 4" xfId="2836"/>
    <cellStyle name="Normal 4 4 2 4 5" xfId="4863"/>
    <cellStyle name="Normal 4 4 2 4 6" xfId="7513"/>
    <cellStyle name="Normal 4 4 2 5" xfId="840"/>
    <cellStyle name="Normal 4 4 2 5 2" xfId="1857"/>
    <cellStyle name="Normal 4 4 2 5 2 2" xfId="3885"/>
    <cellStyle name="Normal 4 4 2 5 2 3" xfId="5915"/>
    <cellStyle name="Normal 4 4 2 5 3" xfId="2872"/>
    <cellStyle name="Normal 4 4 2 5 4" xfId="4899"/>
    <cellStyle name="Normal 4 4 2 5 5" xfId="7548"/>
    <cellStyle name="Normal 4 4 2 6" xfId="1288"/>
    <cellStyle name="Normal 4 4 2 6 2" xfId="2304"/>
    <cellStyle name="Normal 4 4 2 6 2 2" xfId="4332"/>
    <cellStyle name="Normal 4 4 2 6 2 3" xfId="6362"/>
    <cellStyle name="Normal 4 4 2 6 3" xfId="3319"/>
    <cellStyle name="Normal 4 4 2 6 4" xfId="5346"/>
    <cellStyle name="Normal 4 4 2 6 5" xfId="7995"/>
    <cellStyle name="Normal 4 4 2 7" xfId="1416"/>
    <cellStyle name="Normal 4 4 2 7 2" xfId="3444"/>
    <cellStyle name="Normal 4 4 2 7 3" xfId="5474"/>
    <cellStyle name="Normal 4 4 2 8" xfId="2430"/>
    <cellStyle name="Normal 4 4 2 9" xfId="4457"/>
    <cellStyle name="Normal 4 4 3" xfId="404"/>
    <cellStyle name="Normal 4 4 3 2" xfId="804"/>
    <cellStyle name="Normal 4 4 3 2 2" xfId="1253"/>
    <cellStyle name="Normal 4 4 3 2 2 2" xfId="2270"/>
    <cellStyle name="Normal 4 4 3 2 2 2 2" xfId="4298"/>
    <cellStyle name="Normal 4 4 3 2 2 2 3" xfId="6328"/>
    <cellStyle name="Normal 4 4 3 2 2 3" xfId="3285"/>
    <cellStyle name="Normal 4 4 3 2 2 4" xfId="5312"/>
    <cellStyle name="Normal 4 4 3 2 2 5" xfId="7961"/>
    <cellStyle name="Normal 4 4 3 2 3" xfId="1824"/>
    <cellStyle name="Normal 4 4 3 2 3 2" xfId="3852"/>
    <cellStyle name="Normal 4 4 3 2 3 3" xfId="5882"/>
    <cellStyle name="Normal 4 4 3 2 4" xfId="2839"/>
    <cellStyle name="Normal 4 4 3 2 5" xfId="4866"/>
    <cellStyle name="Normal 4 4 3 2 6" xfId="7516"/>
    <cellStyle name="Normal 4 4 3 3" xfId="869"/>
    <cellStyle name="Normal 4 4 3 3 2" xfId="1886"/>
    <cellStyle name="Normal 4 4 3 3 2 2" xfId="3914"/>
    <cellStyle name="Normal 4 4 3 3 2 3" xfId="5944"/>
    <cellStyle name="Normal 4 4 3 3 3" xfId="2901"/>
    <cellStyle name="Normal 4 4 3 3 4" xfId="4928"/>
    <cellStyle name="Normal 4 4 3 3 5" xfId="7577"/>
    <cellStyle name="Normal 4 4 3 4" xfId="1313"/>
    <cellStyle name="Normal 4 4 3 4 2" xfId="2328"/>
    <cellStyle name="Normal 4 4 3 4 2 2" xfId="4356"/>
    <cellStyle name="Normal 4 4 3 4 2 3" xfId="6386"/>
    <cellStyle name="Normal 4 4 3 4 3" xfId="3343"/>
    <cellStyle name="Normal 4 4 3 4 4" xfId="5370"/>
    <cellStyle name="Normal 4 4 3 4 5" xfId="8019"/>
    <cellStyle name="Normal 4 4 3 5" xfId="1438"/>
    <cellStyle name="Normal 4 4 3 5 2" xfId="3466"/>
    <cellStyle name="Normal 4 4 3 5 3" xfId="5496"/>
    <cellStyle name="Normal 4 4 3 6" xfId="2453"/>
    <cellStyle name="Normal 4 4 3 7" xfId="4480"/>
    <cellStyle name="Normal 4 4 3 8" xfId="6974"/>
    <cellStyle name="Normal 4 4 3 9" xfId="7130"/>
    <cellStyle name="Normal 4 4 4" xfId="418"/>
    <cellStyle name="Normal 4 4 4 2" xfId="805"/>
    <cellStyle name="Normal 4 4 4 2 2" xfId="1254"/>
    <cellStyle name="Normal 4 4 4 2 2 2" xfId="2271"/>
    <cellStyle name="Normal 4 4 4 2 2 2 2" xfId="4299"/>
    <cellStyle name="Normal 4 4 4 2 2 2 3" xfId="6329"/>
    <cellStyle name="Normal 4 4 4 2 2 3" xfId="3286"/>
    <cellStyle name="Normal 4 4 4 2 2 4" xfId="5313"/>
    <cellStyle name="Normal 4 4 4 2 2 5" xfId="7962"/>
    <cellStyle name="Normal 4 4 4 2 3" xfId="1825"/>
    <cellStyle name="Normal 4 4 4 2 3 2" xfId="3853"/>
    <cellStyle name="Normal 4 4 4 2 3 3" xfId="5883"/>
    <cellStyle name="Normal 4 4 4 2 4" xfId="2840"/>
    <cellStyle name="Normal 4 4 4 2 5" xfId="4867"/>
    <cellStyle name="Normal 4 4 4 2 6" xfId="6976"/>
    <cellStyle name="Normal 4 4 4 2 7" xfId="7517"/>
    <cellStyle name="Normal 4 4 4 3" xfId="884"/>
    <cellStyle name="Normal 4 4 4 3 2" xfId="1901"/>
    <cellStyle name="Normal 4 4 4 3 2 2" xfId="3929"/>
    <cellStyle name="Normal 4 4 4 3 2 3" xfId="5959"/>
    <cellStyle name="Normal 4 4 4 3 3" xfId="2916"/>
    <cellStyle name="Normal 4 4 4 3 4" xfId="4943"/>
    <cellStyle name="Normal 4 4 4 3 5" xfId="7592"/>
    <cellStyle name="Normal 4 4 4 4" xfId="1327"/>
    <cellStyle name="Normal 4 4 4 4 2" xfId="2342"/>
    <cellStyle name="Normal 4 4 4 4 2 2" xfId="4370"/>
    <cellStyle name="Normal 4 4 4 4 2 3" xfId="6400"/>
    <cellStyle name="Normal 4 4 4 4 3" xfId="3357"/>
    <cellStyle name="Normal 4 4 4 4 4" xfId="5384"/>
    <cellStyle name="Normal 4 4 4 4 5" xfId="8033"/>
    <cellStyle name="Normal 4 4 4 5" xfId="1452"/>
    <cellStyle name="Normal 4 4 4 5 2" xfId="3480"/>
    <cellStyle name="Normal 4 4 4 5 3" xfId="5510"/>
    <cellStyle name="Normal 4 4 4 6" xfId="2467"/>
    <cellStyle name="Normal 4 4 4 7" xfId="4494"/>
    <cellStyle name="Normal 4 4 4 8" xfId="6975"/>
    <cellStyle name="Normal 4 4 4 9" xfId="7144"/>
    <cellStyle name="Normal 4 4 5" xfId="800"/>
    <cellStyle name="Normal 4 4 5 2" xfId="1249"/>
    <cellStyle name="Normal 4 4 5 2 2" xfId="2266"/>
    <cellStyle name="Normal 4 4 5 2 2 2" xfId="4294"/>
    <cellStyle name="Normal 4 4 5 2 2 3" xfId="6324"/>
    <cellStyle name="Normal 4 4 5 2 3" xfId="3281"/>
    <cellStyle name="Normal 4 4 5 2 4" xfId="5308"/>
    <cellStyle name="Normal 4 4 5 2 5" xfId="7957"/>
    <cellStyle name="Normal 4 4 5 3" xfId="1820"/>
    <cellStyle name="Normal 4 4 5 3 2" xfId="3848"/>
    <cellStyle name="Normal 4 4 5 3 3" xfId="5878"/>
    <cellStyle name="Normal 4 4 5 4" xfId="2835"/>
    <cellStyle name="Normal 4 4 5 5" xfId="4862"/>
    <cellStyle name="Normal 4 4 5 6" xfId="7512"/>
    <cellStyle name="Normal 4 4 6" xfId="839"/>
    <cellStyle name="Normal 4 4 6 2" xfId="1856"/>
    <cellStyle name="Normal 4 4 6 2 2" xfId="3884"/>
    <cellStyle name="Normal 4 4 6 2 3" xfId="5914"/>
    <cellStyle name="Normal 4 4 6 3" xfId="2871"/>
    <cellStyle name="Normal 4 4 6 4" xfId="4898"/>
    <cellStyle name="Normal 4 4 6 5" xfId="7547"/>
    <cellStyle name="Normal 4 4 7" xfId="1287"/>
    <cellStyle name="Normal 4 4 7 2" xfId="2303"/>
    <cellStyle name="Normal 4 4 7 2 2" xfId="4331"/>
    <cellStyle name="Normal 4 4 7 2 3" xfId="6361"/>
    <cellStyle name="Normal 4 4 7 3" xfId="3318"/>
    <cellStyle name="Normal 4 4 7 4" xfId="5345"/>
    <cellStyle name="Normal 4 4 7 5" xfId="7994"/>
    <cellStyle name="Normal 4 4 8" xfId="1415"/>
    <cellStyle name="Normal 4 4 8 2" xfId="3443"/>
    <cellStyle name="Normal 4 4 8 3" xfId="5473"/>
    <cellStyle name="Normal 4 4 9" xfId="2429"/>
    <cellStyle name="Normal 4 5" xfId="350"/>
    <cellStyle name="Normal 4 5 10" xfId="6977"/>
    <cellStyle name="Normal 4 5 11" xfId="7109"/>
    <cellStyle name="Normal 4 5 2" xfId="406"/>
    <cellStyle name="Normal 4 5 2 2" xfId="807"/>
    <cellStyle name="Normal 4 5 2 2 2" xfId="1256"/>
    <cellStyle name="Normal 4 5 2 2 2 2" xfId="2273"/>
    <cellStyle name="Normal 4 5 2 2 2 2 2" xfId="4301"/>
    <cellStyle name="Normal 4 5 2 2 2 2 3" xfId="6331"/>
    <cellStyle name="Normal 4 5 2 2 2 3" xfId="3288"/>
    <cellStyle name="Normal 4 5 2 2 2 4" xfId="5315"/>
    <cellStyle name="Normal 4 5 2 2 2 5" xfId="7964"/>
    <cellStyle name="Normal 4 5 2 2 3" xfId="1827"/>
    <cellStyle name="Normal 4 5 2 2 3 2" xfId="3855"/>
    <cellStyle name="Normal 4 5 2 2 3 3" xfId="5885"/>
    <cellStyle name="Normal 4 5 2 2 4" xfId="2842"/>
    <cellStyle name="Normal 4 5 2 2 5" xfId="4869"/>
    <cellStyle name="Normal 4 5 2 2 6" xfId="7519"/>
    <cellStyle name="Normal 4 5 2 3" xfId="871"/>
    <cellStyle name="Normal 4 5 2 3 2" xfId="1888"/>
    <cellStyle name="Normal 4 5 2 3 2 2" xfId="3916"/>
    <cellStyle name="Normal 4 5 2 3 2 3" xfId="5946"/>
    <cellStyle name="Normal 4 5 2 3 3" xfId="2903"/>
    <cellStyle name="Normal 4 5 2 3 4" xfId="4930"/>
    <cellStyle name="Normal 4 5 2 3 5" xfId="7579"/>
    <cellStyle name="Normal 4 5 2 4" xfId="1315"/>
    <cellStyle name="Normal 4 5 2 4 2" xfId="2330"/>
    <cellStyle name="Normal 4 5 2 4 2 2" xfId="4358"/>
    <cellStyle name="Normal 4 5 2 4 2 3" xfId="6388"/>
    <cellStyle name="Normal 4 5 2 4 3" xfId="3345"/>
    <cellStyle name="Normal 4 5 2 4 4" xfId="5372"/>
    <cellStyle name="Normal 4 5 2 4 5" xfId="8021"/>
    <cellStyle name="Normal 4 5 2 5" xfId="1440"/>
    <cellStyle name="Normal 4 5 2 5 2" xfId="3468"/>
    <cellStyle name="Normal 4 5 2 5 3" xfId="5498"/>
    <cellStyle name="Normal 4 5 2 6" xfId="2455"/>
    <cellStyle name="Normal 4 5 2 7" xfId="4482"/>
    <cellStyle name="Normal 4 5 2 8" xfId="6978"/>
    <cellStyle name="Normal 4 5 2 9" xfId="7132"/>
    <cellStyle name="Normal 4 5 3" xfId="420"/>
    <cellStyle name="Normal 4 5 3 2" xfId="808"/>
    <cellStyle name="Normal 4 5 3 2 2" xfId="1257"/>
    <cellStyle name="Normal 4 5 3 2 2 2" xfId="2274"/>
    <cellStyle name="Normal 4 5 3 2 2 2 2" xfId="4302"/>
    <cellStyle name="Normal 4 5 3 2 2 2 3" xfId="6332"/>
    <cellStyle name="Normal 4 5 3 2 2 3" xfId="3289"/>
    <cellStyle name="Normal 4 5 3 2 2 4" xfId="5316"/>
    <cellStyle name="Normal 4 5 3 2 2 5" xfId="7965"/>
    <cellStyle name="Normal 4 5 3 2 3" xfId="1828"/>
    <cellStyle name="Normal 4 5 3 2 3 2" xfId="3856"/>
    <cellStyle name="Normal 4 5 3 2 3 3" xfId="5886"/>
    <cellStyle name="Normal 4 5 3 2 4" xfId="2843"/>
    <cellStyle name="Normal 4 5 3 2 5" xfId="4870"/>
    <cellStyle name="Normal 4 5 3 2 6" xfId="6980"/>
    <cellStyle name="Normal 4 5 3 2 7" xfId="7520"/>
    <cellStyle name="Normal 4 5 3 3" xfId="886"/>
    <cellStyle name="Normal 4 5 3 3 2" xfId="1903"/>
    <cellStyle name="Normal 4 5 3 3 2 2" xfId="3931"/>
    <cellStyle name="Normal 4 5 3 3 2 3" xfId="5961"/>
    <cellStyle name="Normal 4 5 3 3 3" xfId="2918"/>
    <cellStyle name="Normal 4 5 3 3 4" xfId="4945"/>
    <cellStyle name="Normal 4 5 3 3 5" xfId="7594"/>
    <cellStyle name="Normal 4 5 3 4" xfId="1329"/>
    <cellStyle name="Normal 4 5 3 4 2" xfId="2344"/>
    <cellStyle name="Normal 4 5 3 4 2 2" xfId="4372"/>
    <cellStyle name="Normal 4 5 3 4 2 3" xfId="6402"/>
    <cellStyle name="Normal 4 5 3 4 3" xfId="3359"/>
    <cellStyle name="Normal 4 5 3 4 4" xfId="5386"/>
    <cellStyle name="Normal 4 5 3 4 5" xfId="8035"/>
    <cellStyle name="Normal 4 5 3 5" xfId="1454"/>
    <cellStyle name="Normal 4 5 3 5 2" xfId="3482"/>
    <cellStyle name="Normal 4 5 3 5 3" xfId="5512"/>
    <cellStyle name="Normal 4 5 3 6" xfId="2469"/>
    <cellStyle name="Normal 4 5 3 7" xfId="4496"/>
    <cellStyle name="Normal 4 5 3 8" xfId="6979"/>
    <cellStyle name="Normal 4 5 3 9" xfId="7146"/>
    <cellStyle name="Normal 4 5 4" xfId="806"/>
    <cellStyle name="Normal 4 5 4 2" xfId="1255"/>
    <cellStyle name="Normal 4 5 4 2 2" xfId="2272"/>
    <cellStyle name="Normal 4 5 4 2 2 2" xfId="4300"/>
    <cellStyle name="Normal 4 5 4 2 2 3" xfId="6330"/>
    <cellStyle name="Normal 4 5 4 2 3" xfId="3287"/>
    <cellStyle name="Normal 4 5 4 2 4" xfId="5314"/>
    <cellStyle name="Normal 4 5 4 2 5" xfId="7963"/>
    <cellStyle name="Normal 4 5 4 3" xfId="1826"/>
    <cellStyle name="Normal 4 5 4 3 2" xfId="3854"/>
    <cellStyle name="Normal 4 5 4 3 3" xfId="5884"/>
    <cellStyle name="Normal 4 5 4 4" xfId="2841"/>
    <cellStyle name="Normal 4 5 4 5" xfId="4868"/>
    <cellStyle name="Normal 4 5 4 6" xfId="7518"/>
    <cellStyle name="Normal 4 5 5" xfId="841"/>
    <cellStyle name="Normal 4 5 5 2" xfId="1858"/>
    <cellStyle name="Normal 4 5 5 2 2" xfId="3886"/>
    <cellStyle name="Normal 4 5 5 2 3" xfId="5916"/>
    <cellStyle name="Normal 4 5 5 3" xfId="2873"/>
    <cellStyle name="Normal 4 5 5 4" xfId="4900"/>
    <cellStyle name="Normal 4 5 5 5" xfId="7549"/>
    <cellStyle name="Normal 4 5 6" xfId="1289"/>
    <cellStyle name="Normal 4 5 6 2" xfId="2305"/>
    <cellStyle name="Normal 4 5 6 2 2" xfId="4333"/>
    <cellStyle name="Normal 4 5 6 2 3" xfId="6363"/>
    <cellStyle name="Normal 4 5 6 3" xfId="3320"/>
    <cellStyle name="Normal 4 5 6 4" xfId="5347"/>
    <cellStyle name="Normal 4 5 6 5" xfId="7996"/>
    <cellStyle name="Normal 4 5 7" xfId="1417"/>
    <cellStyle name="Normal 4 5 7 2" xfId="3445"/>
    <cellStyle name="Normal 4 5 7 3" xfId="5475"/>
    <cellStyle name="Normal 4 5 8" xfId="2431"/>
    <cellStyle name="Normal 4 5 9" xfId="4458"/>
    <cellStyle name="Normal 4 6" xfId="395"/>
    <cellStyle name="Normal 4 6 2" xfId="809"/>
    <cellStyle name="Normal 4 6 2 2" xfId="1258"/>
    <cellStyle name="Normal 4 6 2 2 2" xfId="2275"/>
    <cellStyle name="Normal 4 6 2 2 2 2" xfId="4303"/>
    <cellStyle name="Normal 4 6 2 2 2 3" xfId="6333"/>
    <cellStyle name="Normal 4 6 2 2 3" xfId="3290"/>
    <cellStyle name="Normal 4 6 2 2 4" xfId="5317"/>
    <cellStyle name="Normal 4 6 2 2 5" xfId="7966"/>
    <cellStyle name="Normal 4 6 2 3" xfId="1829"/>
    <cellStyle name="Normal 4 6 2 3 2" xfId="3857"/>
    <cellStyle name="Normal 4 6 2 3 3" xfId="5887"/>
    <cellStyle name="Normal 4 6 2 4" xfId="2844"/>
    <cellStyle name="Normal 4 6 2 5" xfId="4871"/>
    <cellStyle name="Normal 4 6 2 6" xfId="6982"/>
    <cellStyle name="Normal 4 6 2 7" xfId="7521"/>
    <cellStyle name="Normal 4 6 3" xfId="860"/>
    <cellStyle name="Normal 4 6 3 2" xfId="1877"/>
    <cellStyle name="Normal 4 6 3 2 2" xfId="3905"/>
    <cellStyle name="Normal 4 6 3 2 3" xfId="5935"/>
    <cellStyle name="Normal 4 6 3 3" xfId="2892"/>
    <cellStyle name="Normal 4 6 3 4" xfId="4919"/>
    <cellStyle name="Normal 4 6 3 5" xfId="6983"/>
    <cellStyle name="Normal 4 6 3 6" xfId="7568"/>
    <cellStyle name="Normal 4 6 4" xfId="1304"/>
    <cellStyle name="Normal 4 6 4 2" xfId="2319"/>
    <cellStyle name="Normal 4 6 4 2 2" xfId="4347"/>
    <cellStyle name="Normal 4 6 4 2 3" xfId="6377"/>
    <cellStyle name="Normal 4 6 4 3" xfId="3334"/>
    <cellStyle name="Normal 4 6 4 4" xfId="5361"/>
    <cellStyle name="Normal 4 6 4 5" xfId="6984"/>
    <cellStyle name="Normal 4 6 4 6" xfId="8010"/>
    <cellStyle name="Normal 4 6 5" xfId="1429"/>
    <cellStyle name="Normal 4 6 5 2" xfId="3457"/>
    <cellStyle name="Normal 4 6 5 3" xfId="5487"/>
    <cellStyle name="Normal 4 6 6" xfId="2444"/>
    <cellStyle name="Normal 4 6 7" xfId="4471"/>
    <cellStyle name="Normal 4 6 8" xfId="6981"/>
    <cellStyle name="Normal 4 6 9" xfId="7121"/>
    <cellStyle name="Normal 4 7" xfId="409"/>
    <cellStyle name="Normal 4 7 2" xfId="810"/>
    <cellStyle name="Normal 4 7 2 2" xfId="1259"/>
    <cellStyle name="Normal 4 7 2 2 2" xfId="2276"/>
    <cellStyle name="Normal 4 7 2 2 2 2" xfId="4304"/>
    <cellStyle name="Normal 4 7 2 2 2 3" xfId="6334"/>
    <cellStyle name="Normal 4 7 2 2 3" xfId="3291"/>
    <cellStyle name="Normal 4 7 2 2 4" xfId="5318"/>
    <cellStyle name="Normal 4 7 2 2 5" xfId="7967"/>
    <cellStyle name="Normal 4 7 2 3" xfId="1830"/>
    <cellStyle name="Normal 4 7 2 3 2" xfId="3858"/>
    <cellStyle name="Normal 4 7 2 3 3" xfId="5888"/>
    <cellStyle name="Normal 4 7 2 4" xfId="2845"/>
    <cellStyle name="Normal 4 7 2 5" xfId="4872"/>
    <cellStyle name="Normal 4 7 2 6" xfId="6986"/>
    <cellStyle name="Normal 4 7 2 7" xfId="7522"/>
    <cellStyle name="Normal 4 7 3" xfId="875"/>
    <cellStyle name="Normal 4 7 3 2" xfId="1892"/>
    <cellStyle name="Normal 4 7 3 2 2" xfId="3920"/>
    <cellStyle name="Normal 4 7 3 2 3" xfId="5950"/>
    <cellStyle name="Normal 4 7 3 3" xfId="2907"/>
    <cellStyle name="Normal 4 7 3 4" xfId="4934"/>
    <cellStyle name="Normal 4 7 3 5" xfId="7583"/>
    <cellStyle name="Normal 4 7 4" xfId="1318"/>
    <cellStyle name="Normal 4 7 4 2" xfId="2333"/>
    <cellStyle name="Normal 4 7 4 2 2" xfId="4361"/>
    <cellStyle name="Normal 4 7 4 2 3" xfId="6391"/>
    <cellStyle name="Normal 4 7 4 3" xfId="3348"/>
    <cellStyle name="Normal 4 7 4 4" xfId="5375"/>
    <cellStyle name="Normal 4 7 4 5" xfId="8024"/>
    <cellStyle name="Normal 4 7 5" xfId="1443"/>
    <cellStyle name="Normal 4 7 5 2" xfId="3471"/>
    <cellStyle name="Normal 4 7 5 3" xfId="5501"/>
    <cellStyle name="Normal 4 7 6" xfId="2458"/>
    <cellStyle name="Normal 4 7 7" xfId="4485"/>
    <cellStyle name="Normal 4 7 8" xfId="6985"/>
    <cellStyle name="Normal 4 7 9" xfId="7135"/>
    <cellStyle name="Normal 4 8" xfId="775"/>
    <cellStyle name="Normal 4 8 2" xfId="1224"/>
    <cellStyle name="Normal 4 8 2 2" xfId="2241"/>
    <cellStyle name="Normal 4 8 2 2 2" xfId="4269"/>
    <cellStyle name="Normal 4 8 2 2 3" xfId="6299"/>
    <cellStyle name="Normal 4 8 2 3" xfId="3256"/>
    <cellStyle name="Normal 4 8 2 4" xfId="5283"/>
    <cellStyle name="Normal 4 8 2 5" xfId="7932"/>
    <cellStyle name="Normal 4 8 3" xfId="1795"/>
    <cellStyle name="Normal 4 8 3 2" xfId="3823"/>
    <cellStyle name="Normal 4 8 3 3" xfId="5853"/>
    <cellStyle name="Normal 4 8 4" xfId="2810"/>
    <cellStyle name="Normal 4 8 5" xfId="4837"/>
    <cellStyle name="Normal 4 8 6" xfId="6987"/>
    <cellStyle name="Normal 4 8 7" xfId="7487"/>
    <cellStyle name="Normal 4 8 8" xfId="8117"/>
    <cellStyle name="Normal 4 9" xfId="830"/>
    <cellStyle name="Normal 4 9 2" xfId="1847"/>
    <cellStyle name="Normal 4 9 2 2" xfId="3875"/>
    <cellStyle name="Normal 4 9 2 3" xfId="5905"/>
    <cellStyle name="Normal 4 9 3" xfId="2862"/>
    <cellStyle name="Normal 4 9 4" xfId="4889"/>
    <cellStyle name="Normal 4 9 5" xfId="6988"/>
    <cellStyle name="Normal 4 9 6" xfId="7538"/>
    <cellStyle name="Normal 5" xfId="351"/>
    <cellStyle name="Normal 5 2" xfId="6989"/>
    <cellStyle name="Normal 5 2 2" xfId="6990"/>
    <cellStyle name="Normal 5 3" xfId="6991"/>
    <cellStyle name="Normal 5 4" xfId="6992"/>
    <cellStyle name="Normal 5 5" xfId="6993"/>
    <cellStyle name="Normal 6" xfId="352"/>
    <cellStyle name="Normal 6 2" xfId="6476"/>
    <cellStyle name="Normal 6 2 2" xfId="6994"/>
    <cellStyle name="Normal 6 3" xfId="6995"/>
    <cellStyle name="Normal 6 4" xfId="6996"/>
    <cellStyle name="Normal 6 5" xfId="6997"/>
    <cellStyle name="Normal 7" xfId="353"/>
    <cellStyle name="Normal 7 2" xfId="6998"/>
    <cellStyle name="Normal 7 3" xfId="6999"/>
    <cellStyle name="Normal 7 4" xfId="7000"/>
    <cellStyle name="Normal 8" xfId="354"/>
    <cellStyle name="Normal 8 2" xfId="6477"/>
    <cellStyle name="Normal 8 2 2" xfId="7001"/>
    <cellStyle name="Normal 8 3" xfId="7002"/>
    <cellStyle name="Normal 8 4" xfId="7003"/>
    <cellStyle name="Normal 9" xfId="482"/>
    <cellStyle name="Normal 9 2" xfId="812"/>
    <cellStyle name="Normal 9 2 2" xfId="7004"/>
    <cellStyle name="Normal 9 3" xfId="811"/>
    <cellStyle name="Normal 9 3 2" xfId="7005"/>
    <cellStyle name="Normal 9 4" xfId="7006"/>
    <cellStyle name="Normal_SABS-E2" xfId="37"/>
    <cellStyle name="Note 2" xfId="7007"/>
    <cellStyle name="Note 2 2" xfId="7008"/>
    <cellStyle name="Note 2 3" xfId="7009"/>
    <cellStyle name="Note 3" xfId="7010"/>
    <cellStyle name="Note 3 2" xfId="7011"/>
    <cellStyle name="Note 3 3" xfId="7012"/>
    <cellStyle name="Note 4" xfId="7013"/>
    <cellStyle name="Note 4 2" xfId="7014"/>
    <cellStyle name="Note 4 3" xfId="7015"/>
    <cellStyle name="Notes" xfId="7016"/>
    <cellStyle name="OPSKRIF" xfId="3"/>
    <cellStyle name="OPSKRIF 2" xfId="8"/>
    <cellStyle name="OPSKRIF 2 2" xfId="27"/>
    <cellStyle name="OPSKRIF 2 2 2" xfId="7017"/>
    <cellStyle name="OPSKRIF 2 2 3" xfId="7018"/>
    <cellStyle name="OPSKRIF 2 3" xfId="7019"/>
    <cellStyle name="OPSKRIF 2 4" xfId="7020"/>
    <cellStyle name="OPSKRIF 3" xfId="18"/>
    <cellStyle name="OPSKRIF 3 2" xfId="33"/>
    <cellStyle name="OPSKRIF 3 3" xfId="393"/>
    <cellStyle name="OPSKRIF 3 3 2" xfId="7021"/>
    <cellStyle name="OPSKRIF 4" xfId="23"/>
    <cellStyle name="OPSKRIF 4 2" xfId="40"/>
    <cellStyle name="OPSKRIF 5" xfId="7022"/>
    <cellStyle name="OPSKRIF 5 2" xfId="7023"/>
    <cellStyle name="OPSKRIF 6" xfId="7024"/>
    <cellStyle name="OPSKRIFTE" xfId="4"/>
    <cellStyle name="OPSKRIFTE 2" xfId="19"/>
    <cellStyle name="OPSKRIFTE 2 2" xfId="34"/>
    <cellStyle name="OPSKRIFTE 2 3" xfId="382"/>
    <cellStyle name="OPSKRIFTE 2 3 2" xfId="7025"/>
    <cellStyle name="OPSKRIFTE 3" xfId="24"/>
    <cellStyle name="OPSKRIFTE 3 2" xfId="41"/>
    <cellStyle name="OPSKRIFTE 4" xfId="7026"/>
    <cellStyle name="OPSKRIFTE 5" xfId="7027"/>
    <cellStyle name="or" xfId="355"/>
    <cellStyle name="or 2" xfId="356"/>
    <cellStyle name="or 2 2" xfId="357"/>
    <cellStyle name="or 2 2 2" xfId="7028"/>
    <cellStyle name="or 2 2 3" xfId="7029"/>
    <cellStyle name="or 2 2 4" xfId="7030"/>
    <cellStyle name="or 2 3" xfId="358"/>
    <cellStyle name="or 2 3 2" xfId="7031"/>
    <cellStyle name="or 2 3 3" xfId="7032"/>
    <cellStyle name="or 2 4" xfId="7033"/>
    <cellStyle name="or 2 5" xfId="7034"/>
    <cellStyle name="or 2 6" xfId="7035"/>
    <cellStyle name="or 3" xfId="359"/>
    <cellStyle name="or 3 2" xfId="7036"/>
    <cellStyle name="or 3 3" xfId="7037"/>
    <cellStyle name="or 4" xfId="360"/>
    <cellStyle name="or 4 2" xfId="7038"/>
    <cellStyle name="or 4 3" xfId="7039"/>
    <cellStyle name="or 5" xfId="7040"/>
    <cellStyle name="or 6" xfId="7041"/>
    <cellStyle name="Percent" xfId="5" builtinId="5"/>
    <cellStyle name="Percent 2" xfId="20"/>
    <cellStyle name="Percent 2 2" xfId="35"/>
    <cellStyle name="Percent 2 2 2" xfId="497"/>
    <cellStyle name="Percent 2 2 3" xfId="361"/>
    <cellStyle name="Percent 2 3" xfId="362"/>
    <cellStyle name="Percent 2 3 2" xfId="7042"/>
    <cellStyle name="Percent 2 3 3" xfId="7043"/>
    <cellStyle name="Percent 2 4" xfId="7044"/>
    <cellStyle name="Percent 3" xfId="70"/>
    <cellStyle name="Percent 3 2" xfId="71"/>
    <cellStyle name="Percent 3 3" xfId="152"/>
    <cellStyle name="Percent 3 4" xfId="363"/>
    <cellStyle name="Percent 4" xfId="166"/>
    <cellStyle name="Percent 4 2" xfId="813"/>
    <cellStyle name="Percent 5" xfId="8110"/>
    <cellStyle name="rands" xfId="7045"/>
    <cellStyle name="rands 2" xfId="7046"/>
    <cellStyle name="rands 3" xfId="7047"/>
    <cellStyle name="rands 4" xfId="7048"/>
    <cellStyle name="Real $" xfId="7049"/>
    <cellStyle name="Russian Normal" xfId="7050"/>
    <cellStyle name="Sheet Link" xfId="7051"/>
    <cellStyle name="Sheet Title" xfId="7052"/>
    <cellStyle name="Style 1" xfId="7053"/>
    <cellStyle name="Style 1 2" xfId="7054"/>
    <cellStyle name="Style 1 3" xfId="7055"/>
    <cellStyle name="Style 1 4" xfId="7056"/>
    <cellStyle name="SubHead1" xfId="7057"/>
    <cellStyle name="SubHead1 2" xfId="7058"/>
    <cellStyle name="SubHead1 3" xfId="7059"/>
    <cellStyle name="SubHead1 4" xfId="7060"/>
    <cellStyle name="SubHead2" xfId="7061"/>
    <cellStyle name="Table Data" xfId="7062"/>
    <cellStyle name="Table Head Aligned" xfId="7063"/>
    <cellStyle name="Table Heading 1" xfId="7064"/>
    <cellStyle name="Table Heading 2" xfId="7065"/>
    <cellStyle name="Table Heading 3" xfId="7066"/>
    <cellStyle name="Table Heading 4" xfId="7067"/>
    <cellStyle name="Table Heading 5" xfId="7068"/>
    <cellStyle name="Table Title" xfId="7069"/>
    <cellStyle name="Table Total" xfId="7070"/>
    <cellStyle name="Table Units" xfId="7071"/>
    <cellStyle name="Text" xfId="7072"/>
    <cellStyle name="Total 2" xfId="364"/>
    <cellStyle name="Total 2 2" xfId="365"/>
    <cellStyle name="Total 2 2 2" xfId="7074"/>
    <cellStyle name="Total 2 2 3" xfId="7075"/>
    <cellStyle name="Total 2 3" xfId="366"/>
    <cellStyle name="Total 2 3 2" xfId="7076"/>
    <cellStyle name="Total 2 3 3" xfId="7077"/>
    <cellStyle name="Total 2 4" xfId="7078"/>
    <cellStyle name="Total 2 5" xfId="7079"/>
    <cellStyle name="Total 2 6" xfId="7080"/>
    <cellStyle name="Total 3" xfId="367"/>
    <cellStyle name="Total 3 2" xfId="368"/>
    <cellStyle name="Total 3 2 2" xfId="7081"/>
    <cellStyle name="Total 3 2 3" xfId="7082"/>
    <cellStyle name="Total 3 3" xfId="7083"/>
    <cellStyle name="Total 3 4" xfId="7084"/>
    <cellStyle name="Total 3 5" xfId="7085"/>
    <cellStyle name="Total 4" xfId="369"/>
    <cellStyle name="Total 4 2" xfId="7086"/>
    <cellStyle name="Total 4 3" xfId="7087"/>
    <cellStyle name="Total 4 4" xfId="7088"/>
    <cellStyle name="Total 5" xfId="7073"/>
    <cellStyle name="WrapCen" xfId="7089"/>
    <cellStyle name="Wrapdown" xfId="7090"/>
    <cellStyle name="Wrapup" xfId="7091"/>
    <cellStyle name="Year" xfId="7092"/>
    <cellStyle name="Years" xfId="7093"/>
  </cellStyles>
  <dxfs count="1">
    <dxf>
      <font>
        <b/>
        <i val="0"/>
        <color theme="0"/>
      </font>
      <fill>
        <patternFill>
          <bgColor rgb="FFFF0000"/>
        </patternFill>
      </fill>
      <border>
        <left style="thin">
          <color rgb="FF32EA00"/>
        </left>
        <right style="thin">
          <color rgb="FF32EA00"/>
        </right>
        <top style="thin">
          <color rgb="FF32EA00"/>
        </top>
        <bottom style="thin">
          <color rgb="FF32EA00"/>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OPERATION</a:t>
            </a:r>
            <a:r>
              <a:rPr lang="en-ZA" baseline="0"/>
              <a:t> AND MAINTENANCE COST</a:t>
            </a:r>
            <a:endParaRPr lang="en-ZA"/>
          </a:p>
        </c:rich>
      </c:tx>
      <c:overlay val="0"/>
      <c:spPr>
        <a:noFill/>
        <a:ln w="25400">
          <a:noFill/>
        </a:ln>
      </c:spPr>
    </c:title>
    <c:autoTitleDeleted val="0"/>
    <c:plotArea>
      <c:layout>
        <c:manualLayout>
          <c:layoutTarget val="inner"/>
          <c:xMode val="edge"/>
          <c:yMode val="edge"/>
          <c:x val="0.11499923521222667"/>
          <c:y val="0.10863337204800619"/>
          <c:w val="0.73603783512521426"/>
          <c:h val="0.78966755171863678"/>
        </c:manualLayout>
      </c:layout>
      <c:lineChart>
        <c:grouping val="standard"/>
        <c:varyColors val="0"/>
        <c:ser>
          <c:idx val="2"/>
          <c:order val="0"/>
          <c:tx>
            <c:strRef>
              <c:f>[2]Sheet5!$A$22</c:f>
              <c:strCache>
                <c:ptCount val="1"/>
                <c:pt idx="0">
                  <c:v>Total MC</c:v>
                </c:pt>
              </c:strCache>
            </c:strRef>
          </c:tx>
          <c:spPr>
            <a:ln w="28575" cap="rnd">
              <a:solidFill>
                <a:schemeClr val="accent3"/>
              </a:solidFill>
              <a:round/>
            </a:ln>
            <a:effectLst/>
          </c:spPr>
          <c:marker>
            <c:symbol val="none"/>
          </c:marker>
          <c:cat>
            <c:strRef>
              <c:f>[2]Sheet5!$D$16:$Q$16</c:f>
              <c:strCache>
                <c:ptCount val="14"/>
                <c:pt idx="0">
                  <c:v>Year 0</c:v>
                </c:pt>
                <c:pt idx="4">
                  <c:v>Year 1</c:v>
                </c:pt>
                <c:pt idx="5">
                  <c:v>Year 2</c:v>
                </c:pt>
                <c:pt idx="6">
                  <c:v>3</c:v>
                </c:pt>
                <c:pt idx="7">
                  <c:v>4</c:v>
                </c:pt>
                <c:pt idx="8">
                  <c:v>Year 5</c:v>
                </c:pt>
                <c:pt idx="13">
                  <c:v>Year 10</c:v>
                </c:pt>
              </c:strCache>
            </c:strRef>
          </c:cat>
          <c:val>
            <c:numRef>
              <c:f>[2]Sheet5!$D$22:$Q$22</c:f>
              <c:numCache>
                <c:formatCode>General</c:formatCode>
                <c:ptCount val="14"/>
                <c:pt idx="0">
                  <c:v>0</c:v>
                </c:pt>
                <c:pt idx="4">
                  <c:v>583284.86657015886</c:v>
                </c:pt>
                <c:pt idx="5">
                  <c:v>1196658.3946092259</c:v>
                </c:pt>
                <c:pt idx="6">
                  <c:v>1841775.4708895804</c:v>
                </c:pt>
                <c:pt idx="7">
                  <c:v>2520390.0360024627</c:v>
                </c:pt>
                <c:pt idx="8">
                  <c:v>3234350.6550054997</c:v>
                </c:pt>
                <c:pt idx="9">
                  <c:v>3985632.4183316007</c:v>
                </c:pt>
                <c:pt idx="10">
                  <c:v>4776293.1926556379</c:v>
                </c:pt>
                <c:pt idx="11">
                  <c:v>5608530.2425934318</c:v>
                </c:pt>
                <c:pt idx="12">
                  <c:v>6484662.2453564452</c:v>
                </c:pt>
                <c:pt idx="13">
                  <c:v>7407131.7218090585</c:v>
                </c:pt>
              </c:numCache>
            </c:numRef>
          </c:val>
          <c:smooth val="0"/>
          <c:extLst>
            <c:ext xmlns:c16="http://schemas.microsoft.com/office/drawing/2014/chart" uri="{C3380CC4-5D6E-409C-BE32-E72D297353CC}">
              <c16:uniqueId val="{00000000-1800-419D-85A0-5EB02631BA69}"/>
            </c:ext>
          </c:extLst>
        </c:ser>
        <c:ser>
          <c:idx val="0"/>
          <c:order val="1"/>
          <c:tx>
            <c:strRef>
              <c:f>[3]Sheet4!$A$18</c:f>
              <c:strCache>
                <c:ptCount val="1"/>
                <c:pt idx="0">
                  <c:v>Sport field pitch</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1-1800-419D-85A0-5EB02631BA69}"/>
            </c:ext>
          </c:extLst>
        </c:ser>
        <c:ser>
          <c:idx val="1"/>
          <c:order val="2"/>
          <c:tx>
            <c:strRef>
              <c:f>[3]Sheet4!$A$19</c:f>
              <c:strCache>
                <c:ptCount val="1"/>
                <c:pt idx="0">
                  <c:v>Fencing </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2-1800-419D-85A0-5EB02631BA69}"/>
            </c:ext>
          </c:extLst>
        </c:ser>
        <c:dLbls>
          <c:showLegendKey val="0"/>
          <c:showVal val="0"/>
          <c:showCatName val="0"/>
          <c:showSerName val="0"/>
          <c:showPercent val="0"/>
          <c:showBubbleSize val="0"/>
        </c:dLbls>
        <c:smooth val="0"/>
        <c:axId val="1929688784"/>
        <c:axId val="1"/>
      </c:lineChart>
      <c:catAx>
        <c:axId val="19296887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DESIGN</a:t>
                </a:r>
                <a:r>
                  <a:rPr lang="en-ZA" baseline="0"/>
                  <a:t> LIFE SPAN</a:t>
                </a:r>
                <a:endParaRPr lang="en-ZA"/>
              </a:p>
            </c:rich>
          </c:tx>
          <c:overlay val="0"/>
          <c:spPr>
            <a:noFill/>
            <a:ln w="25400">
              <a:noFill/>
            </a:ln>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OVERALL</a:t>
                </a:r>
                <a:r>
                  <a:rPr lang="en-ZA" baseline="0"/>
                  <a:t> COST</a:t>
                </a:r>
                <a:endParaRPr lang="en-ZA"/>
              </a:p>
            </c:rich>
          </c:tx>
          <c:overlay val="0"/>
          <c:spPr>
            <a:noFill/>
            <a:ln w="25400">
              <a:noFill/>
            </a:ln>
          </c:spPr>
        </c:title>
        <c:numFmt formatCode="General" sourceLinked="1"/>
        <c:majorTickMark val="out"/>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9688784"/>
        <c:crosses val="autoZero"/>
        <c:crossBetween val="between"/>
      </c:valAx>
      <c:spPr>
        <a:noFill/>
        <a:ln w="28575">
          <a:solidFill>
            <a:schemeClr val="tx1">
              <a:lumMod val="15000"/>
              <a:lumOff val="85000"/>
            </a:schemeClr>
          </a:solidFill>
        </a:ln>
        <a:effectLst/>
      </c:spPr>
    </c:plotArea>
    <c:legend>
      <c:legendPos val="r"/>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944880</xdr:colOff>
      <xdr:row>31</xdr:row>
      <xdr:rowOff>68580</xdr:rowOff>
    </xdr:from>
    <xdr:to>
      <xdr:col>16</xdr:col>
      <xdr:colOff>960120</xdr:colOff>
      <xdr:row>55</xdr:row>
      <xdr:rowOff>83820</xdr:rowOff>
    </xdr:to>
    <xdr:graphicFrame macro="">
      <xdr:nvGraphicFramePr>
        <xdr:cNvPr id="2" name="Chart 6">
          <a:extLst>
            <a:ext uri="{FF2B5EF4-FFF2-40B4-BE49-F238E27FC236}">
              <a16:creationId xmlns:a16="http://schemas.microsoft.com/office/drawing/2014/main" id="{300D31F6-018B-49F5-9C07-7BCCB12C2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100_Setsoto%20LM_Reconstruction%20of%201.3%20km%20surface%20road%20and%20Stormwater%20darinage%20in%20Ficksburg_Meqheleng\3.%20Project%20Delivery\4.%20Procurement\Ficksburg_Construction%20and%20Pr%20Fees%20Calculation_.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097_Mantsopa%20LM_Dipelaneng%20Construction%20Of%201.7km%20Paved%20Road%20And%20Stormwater%20In%20Marantha\3.%20Project%20Delivery\4.%20Procurement\Cost%20Estimates\1097_%20Dipelaneng_Final%20Project%20estimate%20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The%20Projects\1109_Mohokare%20LM_Sports%20Ground%20_%20Phase%201-%20Rouxville\3.%20Project%20Delivery\4.%20Procurement\Bill%20of%20%20Quantities\Phase%201-BOQ_Rouxville(AutoRecover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1095_!Kheis%20LM_%20Topline%20Bulk%20Water%20Supply%20Purification\3.%20Project%20Delivery\4.%20Procurement\Estimates\Engineers%20Cost%20Estimat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Cost"/>
      <sheetName val="CIVIL Fee Calc Incl % Adjustmen"/>
      <sheetName val="Fees"/>
      <sheetName val="CIVIL Data"/>
      <sheetName val="CIVIL Fee Calc Excl % Adjustm"/>
      <sheetName val="Civil Data Original"/>
      <sheetName val="Civil stages"/>
      <sheetName val="MBD3"/>
    </sheetNames>
    <sheetDataSet>
      <sheetData sheetId="0">
        <row r="33">
          <cell r="D33">
            <v>8981150.3705373108</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1"/>
      <sheetName val="CHAPTER 2"/>
      <sheetName val="CHAPTER 3"/>
      <sheetName val="CHAPTER 4"/>
      <sheetName val="CHAPTER 5"/>
      <sheetName val="CHAPTER 6"/>
      <sheetName val="CHAPTER 11"/>
      <sheetName val="CHAPTER 20"/>
      <sheetName val="Socio-Economic"/>
      <sheetName val="1200DB"/>
      <sheetName val="1200LB"/>
      <sheetName val="Summary of Schedule"/>
      <sheetName val="Summary of_Schedule"/>
      <sheetName val="Sheet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C9">
            <v>16641331.516941976</v>
          </cell>
        </row>
      </sheetData>
      <sheetData sheetId="16">
        <row r="16">
          <cell r="D16" t="str">
            <v>Year 0</v>
          </cell>
          <cell r="H16" t="str">
            <v>Year 1</v>
          </cell>
          <cell r="I16" t="str">
            <v>Year 2</v>
          </cell>
          <cell r="J16">
            <v>3</v>
          </cell>
          <cell r="K16">
            <v>4</v>
          </cell>
          <cell r="L16" t="str">
            <v>Year 5</v>
          </cell>
          <cell r="Q16" t="str">
            <v>Year 10</v>
          </cell>
        </row>
        <row r="22">
          <cell r="A22" t="str">
            <v>Total MC</v>
          </cell>
          <cell r="D22">
            <v>0</v>
          </cell>
          <cell r="H22">
            <v>583284.86657015886</v>
          </cell>
          <cell r="I22">
            <v>1196658.3946092259</v>
          </cell>
          <cell r="J22">
            <v>1841775.4708895804</v>
          </cell>
          <cell r="K22">
            <v>2520390.0360024627</v>
          </cell>
          <cell r="L22">
            <v>3234350.6550054997</v>
          </cell>
          <cell r="M22">
            <v>3985632.4183316007</v>
          </cell>
          <cell r="N22">
            <v>4776293.1926556379</v>
          </cell>
          <cell r="O22">
            <v>5608530.2425934318</v>
          </cell>
          <cell r="P22">
            <v>6484662.2453564452</v>
          </cell>
          <cell r="Q22">
            <v>7407131.7218090585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0A"/>
      <sheetName val="1200C"/>
      <sheetName val="1200D"/>
      <sheetName val="1200DB "/>
      <sheetName val="1200G"/>
      <sheetName val="1200H"/>
      <sheetName val="1200L "/>
      <sheetName val="1200LB"/>
      <sheetName val="1200LK"/>
      <sheetName val="1200ME "/>
      <sheetName val="1200MF"/>
      <sheetName val="1200MK"/>
      <sheetName val="PART PA "/>
      <sheetName val=" SUMMARY"/>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row>
        <row r="15">
          <cell r="E15">
            <v>701875</v>
          </cell>
        </row>
        <row r="16">
          <cell r="E16"/>
        </row>
        <row r="17">
          <cell r="E17">
            <v>25500</v>
          </cell>
        </row>
        <row r="18">
          <cell r="E18"/>
        </row>
        <row r="19">
          <cell r="E19">
            <v>33500</v>
          </cell>
        </row>
        <row r="20">
          <cell r="E20"/>
        </row>
        <row r="21">
          <cell r="E21">
            <v>9550</v>
          </cell>
        </row>
        <row r="22">
          <cell r="E22"/>
        </row>
        <row r="23">
          <cell r="E23">
            <v>32000</v>
          </cell>
        </row>
        <row r="24">
          <cell r="E24"/>
        </row>
        <row r="25">
          <cell r="E25">
            <v>127774</v>
          </cell>
        </row>
        <row r="26">
          <cell r="E26"/>
        </row>
        <row r="27">
          <cell r="E27">
            <v>25200</v>
          </cell>
        </row>
        <row r="28">
          <cell r="E28"/>
        </row>
        <row r="29">
          <cell r="E29">
            <v>32350</v>
          </cell>
        </row>
        <row r="30">
          <cell r="E30"/>
        </row>
        <row r="32">
          <cell r="E32"/>
        </row>
      </sheetData>
      <sheetData sheetId="14"/>
      <sheetData sheetId="15"/>
      <sheetData sheetId="16"/>
      <sheetData sheetId="17">
        <row r="18">
          <cell r="A18" t="str">
            <v>Sport field pitch</v>
          </cell>
        </row>
        <row r="19">
          <cell r="A19" t="str">
            <v xml:space="preserve">Fencing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0A"/>
      <sheetName val="1200C"/>
      <sheetName val="1200DB"/>
      <sheetName val="Sheet1"/>
      <sheetName val="1200H"/>
      <sheetName val="1200L "/>
      <sheetName val="1200LB"/>
      <sheetName val="1200LF"/>
      <sheetName val="1200LK"/>
      <sheetName val="PART PA"/>
      <sheetName val="PART PD"/>
      <sheetName val="A_Upgrading of Pump Station"/>
      <sheetName val="B_RAW WATER DAM"/>
      <sheetName val="C_interconnecting pipework"/>
      <sheetName val="D_Water filtration system"/>
      <sheetName val="E_Socio Economic Requirements"/>
      <sheetName val="Summary"/>
      <sheetName val="FEE GUIDELINE"/>
      <sheetName val="PROFESSIONAL FEE"/>
      <sheetName val="Direct and In Direct Cost"/>
      <sheetName val="operation and maintenance"/>
    </sheetNames>
    <sheetDataSet>
      <sheetData sheetId="0"/>
      <sheetData sheetId="1"/>
      <sheetData sheetId="2"/>
      <sheetData sheetId="3"/>
      <sheetData sheetId="4">
        <row r="143">
          <cell r="I143">
            <v>2797027.6799999997</v>
          </cell>
        </row>
      </sheetData>
      <sheetData sheetId="5"/>
      <sheetData sheetId="6"/>
      <sheetData sheetId="7"/>
      <sheetData sheetId="8"/>
      <sheetData sheetId="9"/>
      <sheetData sheetId="10"/>
      <sheetData sheetId="11"/>
      <sheetData sheetId="12">
        <row r="177">
          <cell r="I177">
            <v>278200</v>
          </cell>
        </row>
      </sheetData>
      <sheetData sheetId="13"/>
      <sheetData sheetId="14"/>
      <sheetData sheetId="15"/>
      <sheetData sheetId="16">
        <row r="19">
          <cell r="F19">
            <v>3424900</v>
          </cell>
        </row>
      </sheetData>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96"/>
  <sheetViews>
    <sheetView view="pageBreakPreview" zoomScale="96" zoomScaleNormal="100" zoomScaleSheetLayoutView="96" workbookViewId="0">
      <selection activeCell="E10" sqref="E10"/>
    </sheetView>
  </sheetViews>
  <sheetFormatPr defaultColWidth="9.140625" defaultRowHeight="12.75"/>
  <cols>
    <col min="1" max="1" width="8" style="127" customWidth="1"/>
    <col min="2" max="2" width="9.5703125" style="127" customWidth="1"/>
    <col min="3" max="4" width="3.85546875" style="127" customWidth="1"/>
    <col min="5" max="5" width="27.85546875" style="127" customWidth="1"/>
    <col min="6" max="6" width="4.85546875" style="127" customWidth="1"/>
    <col min="7" max="7" width="10.85546875" style="227" customWidth="1"/>
    <col min="8" max="8" width="10.85546875" style="127" customWidth="1"/>
    <col min="9" max="9" width="12.5703125" style="872" customWidth="1"/>
    <col min="10" max="11" width="9.140625" style="127"/>
    <col min="12" max="12" width="21.5703125" style="127" customWidth="1"/>
    <col min="13" max="13" width="9.140625" style="127" customWidth="1"/>
    <col min="14" max="16384" width="9.140625" style="127"/>
  </cols>
  <sheetData>
    <row r="1" spans="1:9" ht="12" customHeight="1">
      <c r="A1" s="150"/>
      <c r="B1" s="162"/>
      <c r="C1" s="162"/>
      <c r="D1" s="162"/>
      <c r="E1" s="162"/>
      <c r="F1" s="150"/>
      <c r="G1" s="192"/>
      <c r="H1" s="193"/>
      <c r="I1" s="857"/>
    </row>
    <row r="2" spans="1:9" ht="12" customHeight="1">
      <c r="A2" s="195" t="s">
        <v>334</v>
      </c>
      <c r="B2" s="162"/>
      <c r="C2" s="162" t="s">
        <v>335</v>
      </c>
      <c r="D2" s="162"/>
      <c r="E2" s="162"/>
      <c r="F2" s="150"/>
      <c r="G2" s="196"/>
      <c r="H2" s="197"/>
      <c r="I2" s="858"/>
    </row>
    <row r="3" spans="1:9" ht="12" customHeight="1">
      <c r="B3" s="162"/>
      <c r="C3" s="162"/>
      <c r="D3" s="162"/>
      <c r="E3" s="162"/>
      <c r="F3" s="150"/>
      <c r="G3" s="198"/>
      <c r="H3" s="199"/>
      <c r="I3" s="858"/>
    </row>
    <row r="4" spans="1:9" ht="12" customHeight="1">
      <c r="A4" s="127" t="s">
        <v>336</v>
      </c>
      <c r="B4" s="162"/>
      <c r="C4" s="162" t="s">
        <v>1233</v>
      </c>
      <c r="D4" s="162"/>
      <c r="E4" s="162"/>
      <c r="F4" s="150"/>
      <c r="G4" s="198"/>
      <c r="H4" s="197"/>
      <c r="I4" s="858"/>
    </row>
    <row r="5" spans="1:9" ht="12" customHeight="1">
      <c r="B5" s="162"/>
      <c r="C5" s="162"/>
      <c r="D5" s="162"/>
      <c r="E5" s="162"/>
      <c r="F5" s="150"/>
      <c r="G5" s="196"/>
      <c r="H5" s="197"/>
      <c r="I5" s="858"/>
    </row>
    <row r="6" spans="1:9" ht="12" customHeight="1">
      <c r="A6" s="195" t="s">
        <v>337</v>
      </c>
      <c r="B6" s="162"/>
      <c r="C6" s="162" t="s">
        <v>1236</v>
      </c>
      <c r="D6" s="162"/>
      <c r="E6" s="162"/>
      <c r="F6" s="150"/>
      <c r="G6" s="196"/>
      <c r="H6" s="197"/>
      <c r="I6" s="858"/>
    </row>
    <row r="7" spans="1:9" ht="12" customHeight="1">
      <c r="A7" s="195"/>
      <c r="B7" s="162"/>
      <c r="C7" s="162" t="s">
        <v>1235</v>
      </c>
      <c r="D7" s="162"/>
      <c r="E7" s="162"/>
      <c r="F7" s="150"/>
      <c r="G7" s="196"/>
      <c r="H7" s="197"/>
      <c r="I7" s="858"/>
    </row>
    <row r="8" spans="1:9" ht="12" customHeight="1">
      <c r="B8" s="162"/>
      <c r="C8" s="162"/>
      <c r="D8" s="162"/>
      <c r="E8" s="162"/>
      <c r="F8" s="150"/>
      <c r="G8" s="196"/>
      <c r="H8" s="197"/>
      <c r="I8" s="858"/>
    </row>
    <row r="9" spans="1:9" ht="12" customHeight="1">
      <c r="A9" s="145" t="s">
        <v>338</v>
      </c>
      <c r="B9" s="162"/>
      <c r="C9" s="162"/>
      <c r="D9" s="162"/>
      <c r="E9" s="162"/>
      <c r="F9" s="150"/>
      <c r="G9" s="196"/>
      <c r="H9" s="197"/>
      <c r="I9" s="858"/>
    </row>
    <row r="10" spans="1:9" ht="12" customHeight="1">
      <c r="B10" s="162"/>
      <c r="C10" s="162"/>
      <c r="D10" s="162"/>
      <c r="E10" s="162"/>
      <c r="F10" s="150"/>
      <c r="G10" s="196"/>
      <c r="H10" s="197"/>
      <c r="I10" s="858"/>
    </row>
    <row r="11" spans="1:9" ht="12" customHeight="1">
      <c r="B11" s="162"/>
      <c r="C11" s="162"/>
      <c r="D11" s="162"/>
      <c r="E11" s="162"/>
      <c r="F11" s="150"/>
      <c r="G11" s="196"/>
      <c r="H11" s="197"/>
      <c r="I11" s="858"/>
    </row>
    <row r="12" spans="1:9" ht="12" customHeight="1">
      <c r="A12" s="145" t="s">
        <v>339</v>
      </c>
      <c r="B12" s="162" t="s">
        <v>340</v>
      </c>
      <c r="C12" s="162"/>
      <c r="D12" s="162"/>
      <c r="E12" s="162"/>
      <c r="F12" s="150"/>
      <c r="G12" s="196"/>
      <c r="H12" s="197"/>
      <c r="I12" s="858"/>
    </row>
    <row r="13" spans="1:9" ht="12" customHeight="1">
      <c r="B13" s="162"/>
      <c r="C13" s="162"/>
      <c r="D13" s="162"/>
      <c r="E13" s="162"/>
      <c r="F13" s="150"/>
      <c r="G13" s="196"/>
      <c r="H13" s="197"/>
      <c r="I13" s="858"/>
    </row>
    <row r="14" spans="1:9" ht="12" customHeight="1">
      <c r="A14" s="139"/>
      <c r="B14" s="162"/>
      <c r="C14" s="162"/>
      <c r="D14" s="162"/>
      <c r="E14" s="162"/>
      <c r="F14" s="150"/>
      <c r="G14" s="196"/>
      <c r="H14" s="197"/>
      <c r="I14" s="859" t="s">
        <v>17</v>
      </c>
    </row>
    <row r="15" spans="1:9" ht="12" customHeight="1">
      <c r="A15" s="139"/>
      <c r="B15" s="162"/>
      <c r="C15" s="162"/>
      <c r="D15" s="162"/>
      <c r="E15" s="162"/>
      <c r="F15" s="150"/>
      <c r="G15" s="196"/>
      <c r="H15" s="197"/>
      <c r="I15" s="859"/>
    </row>
    <row r="16" spans="1:9" ht="12" customHeight="1">
      <c r="A16" s="3" t="s">
        <v>18</v>
      </c>
      <c r="B16" s="3"/>
      <c r="C16" s="4"/>
      <c r="D16" s="4"/>
      <c r="E16" s="4"/>
      <c r="F16" s="5"/>
      <c r="G16" s="201"/>
      <c r="H16" s="202"/>
      <c r="I16" s="860"/>
    </row>
    <row r="17" spans="1:9" ht="12" customHeight="1">
      <c r="A17" s="8" t="s">
        <v>19</v>
      </c>
      <c r="B17" s="8" t="s">
        <v>20</v>
      </c>
      <c r="C17" s="9"/>
      <c r="D17" s="9"/>
      <c r="E17" s="9" t="s">
        <v>21</v>
      </c>
      <c r="F17" s="10" t="s">
        <v>22</v>
      </c>
      <c r="G17" s="203" t="s">
        <v>23</v>
      </c>
      <c r="H17" s="204" t="s">
        <v>24</v>
      </c>
      <c r="I17" s="861" t="s">
        <v>25</v>
      </c>
    </row>
    <row r="18" spans="1:9" ht="12" customHeight="1">
      <c r="A18" s="13" t="s">
        <v>26</v>
      </c>
      <c r="B18" s="13" t="s">
        <v>27</v>
      </c>
      <c r="C18" s="14"/>
      <c r="D18" s="14"/>
      <c r="E18" s="14"/>
      <c r="F18" s="15"/>
      <c r="G18" s="206" t="s">
        <v>28</v>
      </c>
      <c r="H18" s="207"/>
      <c r="I18" s="862"/>
    </row>
    <row r="19" spans="1:9" ht="12" customHeight="1">
      <c r="A19" s="209"/>
      <c r="B19" s="138"/>
      <c r="C19" s="162"/>
      <c r="D19" s="162"/>
      <c r="E19" s="162"/>
      <c r="F19" s="128"/>
      <c r="G19" s="134"/>
      <c r="H19" s="126"/>
      <c r="I19" s="295" t="s">
        <v>61</v>
      </c>
    </row>
    <row r="20" spans="1:9" ht="12" customHeight="1">
      <c r="A20" s="209" t="s">
        <v>343</v>
      </c>
      <c r="B20" s="8" t="s">
        <v>30</v>
      </c>
      <c r="C20" s="21" t="s">
        <v>31</v>
      </c>
      <c r="D20" s="162"/>
      <c r="E20" s="162"/>
      <c r="F20" s="128"/>
      <c r="G20" s="134"/>
      <c r="H20" s="126"/>
      <c r="I20" s="295" t="s">
        <v>61</v>
      </c>
    </row>
    <row r="21" spans="1:9" ht="12" customHeight="1">
      <c r="A21" s="209" t="s">
        <v>32</v>
      </c>
      <c r="B21" s="138"/>
      <c r="C21" s="162"/>
      <c r="D21" s="162"/>
      <c r="E21" s="162"/>
      <c r="F21" s="128"/>
      <c r="G21" s="134"/>
      <c r="H21" s="126"/>
      <c r="I21" s="295" t="s">
        <v>61</v>
      </c>
    </row>
    <row r="22" spans="1:9" ht="12" customHeight="1">
      <c r="A22" s="209"/>
      <c r="B22" s="138"/>
      <c r="C22" s="162"/>
      <c r="D22" s="162"/>
      <c r="E22" s="162"/>
      <c r="F22" s="128"/>
      <c r="G22" s="134"/>
      <c r="H22" s="126"/>
      <c r="I22" s="295" t="s">
        <v>61</v>
      </c>
    </row>
    <row r="23" spans="1:9" ht="12" customHeight="1">
      <c r="A23" s="138">
        <v>8.3000000000000007</v>
      </c>
      <c r="B23" s="8" t="s">
        <v>33</v>
      </c>
      <c r="C23" s="35" t="s">
        <v>344</v>
      </c>
      <c r="D23" s="162"/>
      <c r="E23" s="162"/>
      <c r="F23" s="128"/>
      <c r="G23" s="134"/>
      <c r="H23" s="126"/>
      <c r="I23" s="295" t="s">
        <v>61</v>
      </c>
    </row>
    <row r="24" spans="1:9" ht="12" customHeight="1">
      <c r="A24" s="209"/>
      <c r="B24" s="8"/>
      <c r="C24" s="35" t="s">
        <v>345</v>
      </c>
      <c r="D24" s="162"/>
      <c r="E24" s="162"/>
      <c r="F24" s="128"/>
      <c r="G24" s="134"/>
      <c r="H24" s="126"/>
      <c r="I24" s="295" t="s">
        <v>61</v>
      </c>
    </row>
    <row r="25" spans="1:9" ht="12" customHeight="1">
      <c r="A25" s="209"/>
      <c r="B25" s="138"/>
      <c r="C25" s="162"/>
      <c r="D25" s="162"/>
      <c r="E25" s="162"/>
      <c r="F25" s="128"/>
      <c r="G25" s="134"/>
      <c r="H25" s="126"/>
      <c r="I25" s="295" t="s">
        <v>61</v>
      </c>
    </row>
    <row r="26" spans="1:9" ht="12" customHeight="1">
      <c r="A26" s="209"/>
      <c r="B26" s="8"/>
      <c r="C26" s="162"/>
      <c r="D26" s="162"/>
      <c r="E26" s="162"/>
      <c r="F26" s="128"/>
      <c r="G26" s="134"/>
      <c r="H26" s="210"/>
      <c r="I26" s="694"/>
    </row>
    <row r="27" spans="1:9" ht="12" customHeight="1">
      <c r="A27" s="209" t="s">
        <v>346</v>
      </c>
      <c r="B27" s="8"/>
      <c r="C27" s="137" t="s">
        <v>347</v>
      </c>
      <c r="D27" s="162"/>
      <c r="E27" s="162" t="s">
        <v>348</v>
      </c>
      <c r="F27" s="128" t="s">
        <v>187</v>
      </c>
      <c r="G27" s="128">
        <v>1</v>
      </c>
      <c r="H27" s="277" t="s">
        <v>187</v>
      </c>
      <c r="I27" s="694"/>
    </row>
    <row r="28" spans="1:9" ht="12" customHeight="1">
      <c r="A28" s="209"/>
      <c r="B28" s="138"/>
      <c r="C28" s="162"/>
      <c r="D28" s="162"/>
      <c r="E28" s="162" t="s">
        <v>126</v>
      </c>
      <c r="F28" s="128"/>
      <c r="G28" s="128"/>
      <c r="H28" s="278"/>
      <c r="I28" s="694"/>
    </row>
    <row r="29" spans="1:9" ht="12" customHeight="1">
      <c r="A29" s="209"/>
      <c r="B29" s="8"/>
      <c r="C29" s="9"/>
      <c r="D29" s="162"/>
      <c r="E29" s="162"/>
      <c r="F29" s="128"/>
      <c r="G29" s="128"/>
      <c r="H29" s="278"/>
      <c r="I29" s="694"/>
    </row>
    <row r="30" spans="1:9" ht="12" customHeight="1">
      <c r="A30" s="209" t="s">
        <v>349</v>
      </c>
      <c r="B30" s="8"/>
      <c r="C30" s="137" t="s">
        <v>350</v>
      </c>
      <c r="D30" s="162"/>
      <c r="E30" s="162" t="s">
        <v>351</v>
      </c>
      <c r="F30" s="128" t="s">
        <v>187</v>
      </c>
      <c r="G30" s="128">
        <v>1</v>
      </c>
      <c r="H30" s="277" t="s">
        <v>187</v>
      </c>
      <c r="I30" s="694"/>
    </row>
    <row r="31" spans="1:9" ht="12" customHeight="1">
      <c r="A31" s="209"/>
      <c r="B31" s="8"/>
      <c r="C31" s="9"/>
      <c r="D31" s="162"/>
      <c r="E31" s="162" t="s">
        <v>352</v>
      </c>
      <c r="F31" s="128"/>
      <c r="G31" s="128"/>
      <c r="H31" s="126"/>
      <c r="I31" s="694"/>
    </row>
    <row r="32" spans="1:9" ht="12" customHeight="1">
      <c r="A32" s="209"/>
      <c r="B32" s="8"/>
      <c r="C32" s="9"/>
      <c r="D32" s="162"/>
      <c r="E32" s="162"/>
      <c r="F32" s="128"/>
      <c r="G32" s="128"/>
      <c r="H32" s="126"/>
      <c r="I32" s="694"/>
    </row>
    <row r="33" spans="1:9" ht="12" customHeight="1">
      <c r="A33" s="209"/>
      <c r="B33" s="8" t="s">
        <v>127</v>
      </c>
      <c r="C33" s="9" t="s">
        <v>128</v>
      </c>
      <c r="D33" s="162"/>
      <c r="E33" s="162"/>
      <c r="F33" s="128"/>
      <c r="G33" s="128"/>
      <c r="H33" s="126"/>
      <c r="I33" s="694" t="s">
        <v>61</v>
      </c>
    </row>
    <row r="34" spans="1:9" ht="12" customHeight="1">
      <c r="A34" s="209"/>
      <c r="B34" s="138"/>
      <c r="C34" s="162"/>
      <c r="D34" s="162"/>
      <c r="E34" s="162"/>
      <c r="F34" s="128"/>
      <c r="G34" s="128"/>
      <c r="H34" s="126"/>
      <c r="I34" s="694" t="s">
        <v>61</v>
      </c>
    </row>
    <row r="35" spans="1:9" ht="12" customHeight="1">
      <c r="A35" s="209" t="s">
        <v>119</v>
      </c>
      <c r="B35" s="138"/>
      <c r="C35" s="162" t="s">
        <v>120</v>
      </c>
      <c r="D35" s="162" t="s">
        <v>977</v>
      </c>
      <c r="E35" s="162"/>
      <c r="F35" s="128"/>
      <c r="G35" s="128"/>
      <c r="H35" s="126"/>
      <c r="I35" s="694" t="s">
        <v>61</v>
      </c>
    </row>
    <row r="36" spans="1:9" ht="12" customHeight="1">
      <c r="A36" s="209" t="s">
        <v>129</v>
      </c>
      <c r="B36" s="138"/>
      <c r="C36" s="162"/>
      <c r="D36" s="162" t="s">
        <v>978</v>
      </c>
      <c r="E36" s="162"/>
      <c r="F36" s="128" t="s">
        <v>121</v>
      </c>
      <c r="G36" s="128" t="s">
        <v>121</v>
      </c>
      <c r="H36" s="126" t="s">
        <v>187</v>
      </c>
      <c r="I36" s="694"/>
    </row>
    <row r="37" spans="1:9" ht="12" customHeight="1">
      <c r="A37" s="209"/>
      <c r="B37" s="138"/>
      <c r="C37" s="162"/>
      <c r="D37" s="162"/>
      <c r="E37" s="162"/>
      <c r="F37" s="128"/>
      <c r="G37" s="128"/>
      <c r="H37" s="126"/>
      <c r="I37" s="694"/>
    </row>
    <row r="38" spans="1:9" ht="12" customHeight="1">
      <c r="A38" s="209"/>
      <c r="B38" s="8" t="s">
        <v>353</v>
      </c>
      <c r="C38" s="9" t="s">
        <v>354</v>
      </c>
      <c r="D38" s="162"/>
      <c r="E38" s="162"/>
      <c r="F38" s="128"/>
      <c r="G38" s="128"/>
      <c r="H38" s="126"/>
      <c r="I38" s="694" t="s">
        <v>61</v>
      </c>
    </row>
    <row r="39" spans="1:9" ht="12" customHeight="1">
      <c r="A39" s="209"/>
      <c r="B39" s="8"/>
      <c r="C39" s="9" t="s">
        <v>130</v>
      </c>
      <c r="D39" s="162"/>
      <c r="E39" s="162"/>
      <c r="F39" s="128"/>
      <c r="G39" s="128"/>
      <c r="H39" s="126"/>
      <c r="I39" s="694" t="s">
        <v>61</v>
      </c>
    </row>
    <row r="40" spans="1:9" ht="12" customHeight="1">
      <c r="A40" s="209"/>
      <c r="B40" s="138"/>
      <c r="C40" s="9"/>
      <c r="D40" s="162"/>
      <c r="E40" s="162"/>
      <c r="F40" s="128"/>
      <c r="G40" s="128"/>
      <c r="H40" s="126"/>
      <c r="I40" s="694" t="s">
        <v>61</v>
      </c>
    </row>
    <row r="41" spans="1:9" ht="12" customHeight="1">
      <c r="A41" s="209" t="s">
        <v>119</v>
      </c>
      <c r="B41" s="138"/>
      <c r="C41" s="137" t="s">
        <v>120</v>
      </c>
      <c r="D41" s="162" t="s">
        <v>355</v>
      </c>
      <c r="E41" s="162"/>
      <c r="F41" s="128"/>
      <c r="G41" s="128"/>
      <c r="H41" s="126"/>
      <c r="I41" s="694"/>
    </row>
    <row r="42" spans="1:9" ht="12" customHeight="1">
      <c r="A42" s="209" t="s">
        <v>333</v>
      </c>
      <c r="B42" s="138"/>
      <c r="C42" s="9"/>
      <c r="D42" s="162"/>
      <c r="E42" s="162"/>
      <c r="F42" s="128"/>
      <c r="G42" s="128"/>
      <c r="H42" s="126"/>
      <c r="I42" s="694"/>
    </row>
    <row r="43" spans="1:9" ht="12" customHeight="1">
      <c r="A43" s="209"/>
      <c r="B43" s="138"/>
      <c r="C43" s="9"/>
      <c r="D43" s="137" t="s">
        <v>120</v>
      </c>
      <c r="E43" s="162" t="s">
        <v>356</v>
      </c>
      <c r="F43" s="128" t="s">
        <v>121</v>
      </c>
      <c r="G43" s="128" t="s">
        <v>357</v>
      </c>
      <c r="H43" s="126" t="s">
        <v>187</v>
      </c>
      <c r="I43" s="694">
        <v>20000</v>
      </c>
    </row>
    <row r="44" spans="1:9" ht="12" customHeight="1">
      <c r="A44" s="209"/>
      <c r="B44" s="138"/>
      <c r="C44" s="9"/>
      <c r="D44" s="137"/>
      <c r="E44" s="162"/>
      <c r="F44" s="128"/>
      <c r="G44" s="128"/>
      <c r="H44" s="126"/>
      <c r="I44" s="694"/>
    </row>
    <row r="45" spans="1:9" ht="12" customHeight="1">
      <c r="A45" s="209"/>
      <c r="B45" s="138"/>
      <c r="C45" s="137" t="s">
        <v>124</v>
      </c>
      <c r="D45" s="162" t="s">
        <v>358</v>
      </c>
      <c r="E45" s="162"/>
      <c r="F45" s="128"/>
      <c r="G45" s="128"/>
      <c r="H45" s="126"/>
      <c r="I45" s="295" t="s">
        <v>61</v>
      </c>
    </row>
    <row r="46" spans="1:9" ht="12" customHeight="1">
      <c r="A46" s="209"/>
      <c r="B46" s="138"/>
      <c r="C46" s="137"/>
      <c r="D46" s="162" t="s">
        <v>359</v>
      </c>
      <c r="E46" s="162"/>
      <c r="F46" s="128"/>
      <c r="G46" s="128"/>
      <c r="H46" s="212"/>
      <c r="I46" s="694" t="s">
        <v>61</v>
      </c>
    </row>
    <row r="47" spans="1:9" ht="12" customHeight="1">
      <c r="A47" s="209"/>
      <c r="B47" s="8"/>
      <c r="C47" s="9"/>
      <c r="D47" s="162" t="s">
        <v>360</v>
      </c>
      <c r="E47" s="162"/>
      <c r="F47" s="128" t="s">
        <v>132</v>
      </c>
      <c r="G47" s="128">
        <f>I43</f>
        <v>20000</v>
      </c>
      <c r="H47" s="212"/>
      <c r="I47" s="295"/>
    </row>
    <row r="48" spans="1:9" ht="12" customHeight="1">
      <c r="A48" s="209"/>
      <c r="B48" s="8"/>
      <c r="C48" s="9"/>
      <c r="D48" s="162"/>
      <c r="E48" s="162"/>
      <c r="F48" s="128"/>
      <c r="G48" s="128"/>
      <c r="H48" s="212"/>
      <c r="I48" s="295"/>
    </row>
    <row r="49" spans="1:9" ht="12" customHeight="1">
      <c r="A49" s="209" t="s">
        <v>119</v>
      </c>
      <c r="B49" s="8" t="s">
        <v>135</v>
      </c>
      <c r="C49" s="9" t="s">
        <v>136</v>
      </c>
      <c r="D49" s="162"/>
      <c r="E49" s="162"/>
      <c r="F49" s="128"/>
      <c r="G49" s="128"/>
      <c r="H49" s="126"/>
      <c r="I49" s="295" t="s">
        <v>61</v>
      </c>
    </row>
    <row r="50" spans="1:9" ht="12" customHeight="1">
      <c r="A50" s="209" t="s">
        <v>137</v>
      </c>
      <c r="B50" s="8"/>
      <c r="C50" s="162"/>
      <c r="D50" s="162"/>
      <c r="E50" s="162"/>
      <c r="F50" s="128"/>
      <c r="G50" s="128"/>
      <c r="H50" s="126"/>
      <c r="I50" s="295" t="s">
        <v>61</v>
      </c>
    </row>
    <row r="51" spans="1:9" ht="12" customHeight="1">
      <c r="A51" s="209"/>
      <c r="B51" s="138"/>
      <c r="C51" s="162" t="s">
        <v>120</v>
      </c>
      <c r="D51" s="162" t="s">
        <v>34</v>
      </c>
      <c r="E51" s="162"/>
      <c r="F51" s="128"/>
      <c r="G51" s="128"/>
      <c r="H51" s="126"/>
      <c r="I51" s="694" t="s">
        <v>61</v>
      </c>
    </row>
    <row r="52" spans="1:9" ht="12" customHeight="1">
      <c r="A52" s="209"/>
      <c r="B52" s="138"/>
      <c r="C52" s="162"/>
      <c r="D52" s="162" t="s">
        <v>35</v>
      </c>
      <c r="E52" s="162"/>
      <c r="F52" s="128" t="s">
        <v>121</v>
      </c>
      <c r="G52" s="128" t="s">
        <v>121</v>
      </c>
      <c r="H52" s="126" t="s">
        <v>36</v>
      </c>
      <c r="I52" s="863">
        <v>5000</v>
      </c>
    </row>
    <row r="53" spans="1:9" ht="12" customHeight="1">
      <c r="A53" s="209"/>
      <c r="B53" s="138"/>
      <c r="C53" s="162"/>
      <c r="D53" s="162"/>
      <c r="E53" s="162"/>
      <c r="F53" s="128"/>
      <c r="G53" s="128"/>
      <c r="H53" s="126"/>
      <c r="I53" s="295" t="s">
        <v>61</v>
      </c>
    </row>
    <row r="54" spans="1:9" ht="12" customHeight="1">
      <c r="A54" s="209"/>
      <c r="B54" s="138"/>
      <c r="C54" s="162" t="s">
        <v>124</v>
      </c>
      <c r="D54" s="162" t="s">
        <v>37</v>
      </c>
      <c r="E54" s="162"/>
      <c r="F54" s="128"/>
      <c r="G54" s="128"/>
      <c r="H54" s="126"/>
      <c r="I54" s="295" t="s">
        <v>61</v>
      </c>
    </row>
    <row r="55" spans="1:9" ht="12" customHeight="1">
      <c r="A55" s="209"/>
      <c r="B55" s="138"/>
      <c r="C55" s="162"/>
      <c r="D55" s="162" t="s">
        <v>38</v>
      </c>
      <c r="E55" s="162"/>
      <c r="F55" s="128" t="s">
        <v>132</v>
      </c>
      <c r="G55" s="128">
        <f>I52</f>
        <v>5000</v>
      </c>
      <c r="H55" s="212"/>
      <c r="I55" s="863"/>
    </row>
    <row r="56" spans="1:9" ht="12" customHeight="1">
      <c r="A56" s="209"/>
      <c r="B56" s="138"/>
      <c r="C56" s="162"/>
      <c r="D56" s="162"/>
      <c r="E56" s="162"/>
      <c r="F56" s="128"/>
      <c r="G56" s="128"/>
      <c r="H56" s="126"/>
      <c r="I56" s="295" t="s">
        <v>61</v>
      </c>
    </row>
    <row r="57" spans="1:9" ht="12" customHeight="1">
      <c r="A57" s="209"/>
      <c r="B57" s="138"/>
      <c r="C57" s="162" t="s">
        <v>131</v>
      </c>
      <c r="D57" s="162" t="s">
        <v>361</v>
      </c>
      <c r="E57" s="162"/>
      <c r="F57" s="128" t="s">
        <v>121</v>
      </c>
      <c r="G57" s="128" t="s">
        <v>121</v>
      </c>
      <c r="H57" s="126" t="s">
        <v>36</v>
      </c>
      <c r="I57" s="863">
        <f>35000/2</f>
        <v>17500</v>
      </c>
    </row>
    <row r="58" spans="1:9" ht="12" customHeight="1">
      <c r="A58" s="209"/>
      <c r="B58" s="138"/>
      <c r="C58" s="162"/>
      <c r="D58" s="162"/>
      <c r="E58" s="162"/>
      <c r="F58" s="128"/>
      <c r="G58" s="128"/>
      <c r="H58" s="126"/>
      <c r="I58" s="694" t="s">
        <v>61</v>
      </c>
    </row>
    <row r="59" spans="1:9" ht="12" customHeight="1">
      <c r="A59" s="209"/>
      <c r="B59" s="138"/>
      <c r="C59" s="162" t="s">
        <v>39</v>
      </c>
      <c r="D59" s="162" t="s">
        <v>37</v>
      </c>
      <c r="E59" s="162"/>
      <c r="F59" s="128"/>
      <c r="G59" s="128"/>
      <c r="H59" s="126"/>
      <c r="I59" s="295" t="s">
        <v>61</v>
      </c>
    </row>
    <row r="60" spans="1:9" ht="12" customHeight="1">
      <c r="A60" s="209"/>
      <c r="B60" s="138"/>
      <c r="C60" s="162"/>
      <c r="D60" s="162" t="s">
        <v>362</v>
      </c>
      <c r="E60" s="162"/>
      <c r="F60" s="128" t="s">
        <v>132</v>
      </c>
      <c r="G60" s="128">
        <f>I57</f>
        <v>17500</v>
      </c>
      <c r="H60" s="212"/>
      <c r="I60" s="295"/>
    </row>
    <row r="61" spans="1:9" ht="12" customHeight="1">
      <c r="A61" s="209"/>
      <c r="B61" s="8"/>
      <c r="C61" s="9"/>
      <c r="D61" s="162"/>
      <c r="E61" s="162"/>
      <c r="F61" s="128"/>
      <c r="G61" s="211"/>
      <c r="H61" s="212"/>
      <c r="I61" s="295"/>
    </row>
    <row r="62" spans="1:9" ht="12" customHeight="1">
      <c r="A62" s="1133"/>
      <c r="B62" s="164"/>
      <c r="C62" s="164"/>
      <c r="D62" s="164"/>
      <c r="E62" s="164"/>
      <c r="F62" s="165"/>
      <c r="G62" s="213"/>
      <c r="H62" s="214"/>
      <c r="I62" s="693"/>
    </row>
    <row r="63" spans="1:9" ht="12" customHeight="1">
      <c r="A63" s="128" t="s">
        <v>32</v>
      </c>
      <c r="B63" s="162" t="s">
        <v>133</v>
      </c>
      <c r="C63" s="162"/>
      <c r="D63" s="162"/>
      <c r="E63" s="162"/>
      <c r="F63" s="150"/>
      <c r="G63" s="196"/>
      <c r="H63" s="197"/>
      <c r="I63" s="694"/>
    </row>
    <row r="64" spans="1:9" ht="12" customHeight="1">
      <c r="A64" s="1134"/>
      <c r="B64" s="167"/>
      <c r="C64" s="167"/>
      <c r="D64" s="167"/>
      <c r="E64" s="167"/>
      <c r="F64" s="168"/>
      <c r="G64" s="216"/>
      <c r="H64" s="217"/>
      <c r="I64" s="864"/>
    </row>
    <row r="65" spans="1:9" ht="12" customHeight="1">
      <c r="G65" s="127"/>
      <c r="I65" s="865"/>
    </row>
    <row r="66" spans="1:9" ht="12" customHeight="1">
      <c r="G66" s="127"/>
      <c r="I66" s="865"/>
    </row>
    <row r="67" spans="1:9" ht="12" customHeight="1">
      <c r="A67" s="139"/>
      <c r="B67" s="162"/>
      <c r="C67" s="162"/>
      <c r="D67" s="162"/>
      <c r="E67" s="162"/>
      <c r="F67" s="150"/>
      <c r="G67" s="196"/>
      <c r="H67" s="197"/>
      <c r="I67" s="859" t="s">
        <v>17</v>
      </c>
    </row>
    <row r="68" spans="1:9" ht="12" customHeight="1">
      <c r="B68" s="162"/>
      <c r="C68" s="162"/>
      <c r="D68" s="162"/>
      <c r="E68" s="162"/>
      <c r="F68" s="150"/>
      <c r="G68" s="192"/>
      <c r="H68" s="193"/>
      <c r="I68" s="866"/>
    </row>
    <row r="69" spans="1:9" ht="12" customHeight="1">
      <c r="A69" s="3" t="s">
        <v>18</v>
      </c>
      <c r="B69" s="3"/>
      <c r="C69" s="4"/>
      <c r="D69" s="4"/>
      <c r="E69" s="4"/>
      <c r="F69" s="5"/>
      <c r="G69" s="201"/>
      <c r="H69" s="202"/>
      <c r="I69" s="867"/>
    </row>
    <row r="70" spans="1:9" ht="12" customHeight="1">
      <c r="A70" s="8" t="s">
        <v>19</v>
      </c>
      <c r="B70" s="8" t="s">
        <v>20</v>
      </c>
      <c r="C70" s="9"/>
      <c r="D70" s="9"/>
      <c r="E70" s="9" t="s">
        <v>21</v>
      </c>
      <c r="F70" s="10" t="s">
        <v>22</v>
      </c>
      <c r="G70" s="203" t="s">
        <v>23</v>
      </c>
      <c r="H70" s="204" t="s">
        <v>24</v>
      </c>
      <c r="I70" s="868" t="s">
        <v>25</v>
      </c>
    </row>
    <row r="71" spans="1:9" ht="12" customHeight="1">
      <c r="A71" s="13" t="s">
        <v>26</v>
      </c>
      <c r="B71" s="13" t="s">
        <v>27</v>
      </c>
      <c r="C71" s="14"/>
      <c r="D71" s="14"/>
      <c r="E71" s="14"/>
      <c r="F71" s="15"/>
      <c r="G71" s="206" t="s">
        <v>28</v>
      </c>
      <c r="H71" s="207"/>
      <c r="I71" s="869"/>
    </row>
    <row r="72" spans="1:9" ht="12" customHeight="1">
      <c r="A72" s="128"/>
      <c r="B72" s="138"/>
      <c r="C72" s="162"/>
      <c r="D72" s="162"/>
      <c r="E72" s="162"/>
      <c r="F72" s="150"/>
      <c r="G72" s="196"/>
      <c r="H72" s="197"/>
      <c r="I72" s="870"/>
    </row>
    <row r="73" spans="1:9" ht="12" customHeight="1">
      <c r="A73" s="209"/>
      <c r="B73" s="138"/>
      <c r="C73" s="162" t="s">
        <v>134</v>
      </c>
      <c r="D73" s="162"/>
      <c r="E73" s="162"/>
      <c r="F73" s="150"/>
      <c r="G73" s="196"/>
      <c r="H73" s="197"/>
      <c r="I73" s="694"/>
    </row>
    <row r="74" spans="1:9" ht="12" customHeight="1">
      <c r="A74" s="1134"/>
      <c r="B74" s="166"/>
      <c r="C74" s="167"/>
      <c r="D74" s="167"/>
      <c r="E74" s="167"/>
      <c r="F74" s="168"/>
      <c r="G74" s="216"/>
      <c r="H74" s="217"/>
      <c r="I74" s="864"/>
    </row>
    <row r="75" spans="1:9" ht="12" customHeight="1">
      <c r="A75" s="1135"/>
      <c r="B75" s="8"/>
      <c r="C75" s="162"/>
      <c r="D75" s="162"/>
      <c r="E75" s="162"/>
      <c r="F75" s="218"/>
      <c r="G75" s="219"/>
      <c r="H75" s="126"/>
      <c r="I75" s="694"/>
    </row>
    <row r="76" spans="1:9" ht="12" customHeight="1">
      <c r="A76" s="209"/>
      <c r="B76" s="138"/>
      <c r="C76" s="162" t="s">
        <v>56</v>
      </c>
      <c r="D76" s="162" t="s">
        <v>363</v>
      </c>
      <c r="E76" s="162"/>
      <c r="F76" s="128" t="s">
        <v>121</v>
      </c>
      <c r="G76" s="128" t="s">
        <v>121</v>
      </c>
      <c r="H76" s="126" t="s">
        <v>36</v>
      </c>
      <c r="I76" s="863">
        <v>12500</v>
      </c>
    </row>
    <row r="77" spans="1:9" ht="12" customHeight="1">
      <c r="A77" s="209"/>
      <c r="B77" s="138"/>
      <c r="C77" s="162"/>
      <c r="D77" s="162"/>
      <c r="E77" s="162"/>
      <c r="F77" s="128"/>
      <c r="G77" s="128"/>
      <c r="H77" s="126"/>
      <c r="I77" s="694" t="s">
        <v>61</v>
      </c>
    </row>
    <row r="78" spans="1:9" ht="12" customHeight="1">
      <c r="A78" s="209"/>
      <c r="B78" s="138"/>
      <c r="C78" s="162" t="s">
        <v>247</v>
      </c>
      <c r="D78" s="162" t="s">
        <v>37</v>
      </c>
      <c r="E78" s="162"/>
      <c r="F78" s="128"/>
      <c r="G78" s="128"/>
      <c r="H78" s="126"/>
      <c r="I78" s="295" t="s">
        <v>61</v>
      </c>
    </row>
    <row r="79" spans="1:9" ht="12" customHeight="1">
      <c r="A79" s="209"/>
      <c r="B79" s="138"/>
      <c r="C79" s="162"/>
      <c r="D79" s="162" t="s">
        <v>364</v>
      </c>
      <c r="E79" s="162"/>
      <c r="F79" s="128" t="s">
        <v>132</v>
      </c>
      <c r="G79" s="128">
        <f>I76</f>
        <v>12500</v>
      </c>
      <c r="H79" s="212"/>
      <c r="I79" s="295"/>
    </row>
    <row r="80" spans="1:9" ht="12" customHeight="1">
      <c r="A80" s="1135"/>
      <c r="B80" s="8"/>
      <c r="C80" s="162"/>
      <c r="D80" s="162"/>
      <c r="E80" s="162"/>
      <c r="F80" s="218"/>
      <c r="G80" s="128"/>
      <c r="H80" s="126"/>
      <c r="I80" s="694"/>
    </row>
    <row r="81" spans="1:9" ht="12" customHeight="1">
      <c r="A81" s="209" t="s">
        <v>119</v>
      </c>
      <c r="B81" s="8" t="s">
        <v>365</v>
      </c>
      <c r="C81" s="9" t="s">
        <v>366</v>
      </c>
      <c r="D81" s="162"/>
      <c r="E81" s="162"/>
      <c r="F81" s="128"/>
      <c r="G81" s="128"/>
      <c r="H81" s="126"/>
      <c r="I81" s="295"/>
    </row>
    <row r="82" spans="1:9" ht="12" customHeight="1">
      <c r="A82" s="1136" t="s">
        <v>367</v>
      </c>
      <c r="B82" s="8"/>
      <c r="C82" s="9"/>
      <c r="D82" s="162"/>
      <c r="E82" s="162"/>
      <c r="F82" s="128"/>
      <c r="G82" s="128"/>
      <c r="H82" s="126"/>
      <c r="I82" s="295"/>
    </row>
    <row r="83" spans="1:9" ht="12" customHeight="1">
      <c r="A83" s="209"/>
      <c r="B83" s="8"/>
      <c r="C83" s="162" t="s">
        <v>120</v>
      </c>
      <c r="D83" s="9" t="s">
        <v>368</v>
      </c>
      <c r="E83" s="162"/>
      <c r="F83" s="128"/>
      <c r="G83" s="128"/>
      <c r="H83" s="126"/>
      <c r="I83" s="295"/>
    </row>
    <row r="84" spans="1:9" ht="12" customHeight="1">
      <c r="A84" s="209"/>
      <c r="B84" s="8"/>
      <c r="C84" s="9"/>
      <c r="D84" s="162"/>
      <c r="E84" s="162"/>
      <c r="F84" s="128"/>
      <c r="G84" s="128"/>
      <c r="H84" s="126"/>
      <c r="I84" s="295"/>
    </row>
    <row r="85" spans="1:9" ht="12" customHeight="1">
      <c r="A85" s="209"/>
      <c r="B85" s="8"/>
      <c r="C85" s="9"/>
      <c r="D85" s="162" t="s">
        <v>120</v>
      </c>
      <c r="E85" s="162" t="s">
        <v>369</v>
      </c>
      <c r="F85" s="128" t="s">
        <v>370</v>
      </c>
      <c r="G85" s="128">
        <v>8</v>
      </c>
      <c r="H85" s="126"/>
      <c r="I85" s="295"/>
    </row>
    <row r="86" spans="1:9" ht="12" customHeight="1">
      <c r="A86" s="209"/>
      <c r="B86" s="8"/>
      <c r="C86" s="9"/>
      <c r="D86" s="162"/>
      <c r="E86" s="162"/>
      <c r="F86" s="128"/>
      <c r="G86" s="128"/>
      <c r="H86" s="126"/>
      <c r="I86" s="295"/>
    </row>
    <row r="87" spans="1:9" ht="12" customHeight="1">
      <c r="A87" s="209"/>
      <c r="B87" s="8"/>
      <c r="C87" s="9"/>
      <c r="D87" s="162" t="s">
        <v>124</v>
      </c>
      <c r="E87" s="162" t="s">
        <v>371</v>
      </c>
      <c r="F87" s="128" t="s">
        <v>370</v>
      </c>
      <c r="G87" s="128">
        <v>8</v>
      </c>
      <c r="H87" s="126"/>
      <c r="I87" s="295"/>
    </row>
    <row r="88" spans="1:9" ht="12" customHeight="1">
      <c r="A88" s="209"/>
      <c r="B88" s="8"/>
      <c r="C88" s="9"/>
      <c r="D88" s="162"/>
      <c r="E88" s="162"/>
      <c r="F88" s="128"/>
      <c r="G88" s="128"/>
      <c r="H88" s="126"/>
      <c r="I88" s="295"/>
    </row>
    <row r="89" spans="1:9" ht="12" customHeight="1">
      <c r="A89" s="209"/>
      <c r="B89" s="8"/>
      <c r="C89" s="9"/>
      <c r="D89" s="162" t="s">
        <v>131</v>
      </c>
      <c r="E89" s="162" t="s">
        <v>372</v>
      </c>
      <c r="F89" s="128" t="s">
        <v>370</v>
      </c>
      <c r="G89" s="128">
        <v>8</v>
      </c>
      <c r="H89" s="126"/>
      <c r="I89" s="295"/>
    </row>
    <row r="90" spans="1:9" ht="12" customHeight="1">
      <c r="A90" s="209"/>
      <c r="B90" s="8"/>
      <c r="C90" s="9"/>
      <c r="D90" s="162"/>
      <c r="E90" s="162"/>
      <c r="F90" s="128"/>
      <c r="G90" s="128"/>
      <c r="H90" s="126"/>
      <c r="I90" s="295"/>
    </row>
    <row r="91" spans="1:9" ht="12" customHeight="1">
      <c r="A91" s="209"/>
      <c r="B91" s="8"/>
      <c r="C91" s="162" t="s">
        <v>124</v>
      </c>
      <c r="D91" s="9" t="s">
        <v>373</v>
      </c>
      <c r="E91" s="162"/>
      <c r="F91" s="128"/>
      <c r="G91" s="128"/>
      <c r="H91" s="126"/>
      <c r="I91" s="295"/>
    </row>
    <row r="92" spans="1:9" ht="12" customHeight="1">
      <c r="A92" s="209"/>
      <c r="B92" s="8"/>
      <c r="C92" s="9"/>
      <c r="D92" s="162"/>
      <c r="E92" s="162"/>
      <c r="F92" s="128"/>
      <c r="G92" s="128"/>
      <c r="H92" s="126"/>
      <c r="I92" s="295"/>
    </row>
    <row r="93" spans="1:9" ht="12" customHeight="1">
      <c r="A93" s="209"/>
      <c r="B93" s="8"/>
      <c r="C93" s="9"/>
      <c r="D93" s="162" t="s">
        <v>120</v>
      </c>
      <c r="E93" s="162" t="s">
        <v>374</v>
      </c>
      <c r="F93" s="128"/>
      <c r="G93" s="128"/>
      <c r="H93" s="126"/>
      <c r="I93" s="295"/>
    </row>
    <row r="94" spans="1:9" ht="12" customHeight="1">
      <c r="A94" s="209"/>
      <c r="B94" s="8"/>
      <c r="C94" s="9"/>
      <c r="D94" s="162"/>
      <c r="E94" s="162" t="s">
        <v>375</v>
      </c>
      <c r="F94" s="128" t="s">
        <v>121</v>
      </c>
      <c r="G94" s="128" t="s">
        <v>121</v>
      </c>
      <c r="H94" s="126" t="s">
        <v>36</v>
      </c>
      <c r="I94" s="863">
        <v>15000</v>
      </c>
    </row>
    <row r="95" spans="1:9" ht="12" customHeight="1">
      <c r="A95" s="209"/>
      <c r="B95" s="8"/>
      <c r="C95" s="9"/>
      <c r="D95" s="162"/>
      <c r="E95" s="162"/>
      <c r="F95" s="128"/>
      <c r="G95" s="128"/>
      <c r="H95" s="126"/>
      <c r="I95" s="295"/>
    </row>
    <row r="96" spans="1:9" ht="12" customHeight="1">
      <c r="A96" s="209"/>
      <c r="B96" s="8"/>
      <c r="C96" s="162"/>
      <c r="D96" s="162" t="s">
        <v>124</v>
      </c>
      <c r="E96" s="162" t="s">
        <v>979</v>
      </c>
      <c r="F96" s="128"/>
      <c r="G96" s="128"/>
      <c r="H96" s="126"/>
      <c r="I96" s="295"/>
    </row>
    <row r="97" spans="1:9" ht="12" customHeight="1">
      <c r="A97" s="209"/>
      <c r="B97" s="8"/>
      <c r="C97" s="162"/>
      <c r="D97" s="162"/>
      <c r="E97" s="162" t="s">
        <v>980</v>
      </c>
      <c r="F97" s="128" t="s">
        <v>132</v>
      </c>
      <c r="G97" s="128">
        <f>I94</f>
        <v>15000</v>
      </c>
      <c r="H97" s="212"/>
      <c r="I97" s="295"/>
    </row>
    <row r="98" spans="1:9" ht="12" customHeight="1">
      <c r="A98" s="209"/>
      <c r="B98" s="8"/>
      <c r="C98" s="162"/>
      <c r="D98" s="162"/>
      <c r="E98" s="162"/>
      <c r="F98" s="128"/>
      <c r="G98" s="128"/>
      <c r="H98" s="212"/>
      <c r="I98" s="295"/>
    </row>
    <row r="99" spans="1:9" ht="12" customHeight="1">
      <c r="A99" s="209" t="s">
        <v>119</v>
      </c>
      <c r="B99" s="8"/>
      <c r="C99" s="162" t="s">
        <v>131</v>
      </c>
      <c r="D99" s="9" t="s">
        <v>376</v>
      </c>
      <c r="E99" s="162"/>
      <c r="F99" s="128"/>
      <c r="G99" s="128"/>
      <c r="H99" s="126"/>
      <c r="I99" s="295"/>
    </row>
    <row r="100" spans="1:9" ht="12" customHeight="1">
      <c r="A100" s="1136" t="s">
        <v>367</v>
      </c>
      <c r="B100" s="8"/>
      <c r="C100" s="9"/>
      <c r="D100" s="162"/>
      <c r="E100" s="162"/>
      <c r="F100" s="128"/>
      <c r="G100" s="128"/>
      <c r="H100" s="126"/>
      <c r="I100" s="295"/>
    </row>
    <row r="101" spans="1:9" ht="12" customHeight="1">
      <c r="A101" s="209"/>
      <c r="B101" s="8"/>
      <c r="C101" s="9"/>
      <c r="D101" s="162" t="s">
        <v>120</v>
      </c>
      <c r="E101" s="162" t="s">
        <v>981</v>
      </c>
      <c r="F101" s="128"/>
      <c r="G101" s="128"/>
      <c r="H101" s="126"/>
      <c r="I101" s="295"/>
    </row>
    <row r="102" spans="1:9" ht="12" customHeight="1">
      <c r="A102" s="209"/>
      <c r="B102" s="8"/>
      <c r="C102" s="9"/>
      <c r="D102" s="162"/>
      <c r="E102" s="162" t="s">
        <v>982</v>
      </c>
      <c r="F102" s="128" t="s">
        <v>121</v>
      </c>
      <c r="G102" s="128" t="s">
        <v>121</v>
      </c>
      <c r="H102" s="126" t="s">
        <v>36</v>
      </c>
      <c r="I102" s="863">
        <f>10000/2</f>
        <v>5000</v>
      </c>
    </row>
    <row r="103" spans="1:9" ht="12" customHeight="1">
      <c r="A103" s="209"/>
      <c r="B103" s="8"/>
      <c r="C103" s="9"/>
      <c r="D103" s="162"/>
      <c r="E103" s="162" t="s">
        <v>983</v>
      </c>
      <c r="F103" s="128"/>
      <c r="G103" s="128"/>
      <c r="H103" s="126"/>
      <c r="I103" s="295"/>
    </row>
    <row r="104" spans="1:9" ht="12" customHeight="1">
      <c r="A104" s="209"/>
      <c r="B104" s="8"/>
      <c r="C104" s="9"/>
      <c r="D104" s="162"/>
      <c r="E104" s="162"/>
      <c r="F104" s="128"/>
      <c r="G104" s="128"/>
      <c r="H104" s="126"/>
      <c r="I104" s="295"/>
    </row>
    <row r="105" spans="1:9" ht="12" customHeight="1">
      <c r="A105" s="209"/>
      <c r="B105" s="8"/>
      <c r="C105" s="162"/>
      <c r="D105" s="162" t="s">
        <v>124</v>
      </c>
      <c r="E105" s="162" t="s">
        <v>979</v>
      </c>
      <c r="F105" s="128"/>
      <c r="G105" s="128"/>
      <c r="H105" s="126"/>
      <c r="I105" s="295"/>
    </row>
    <row r="106" spans="1:9" ht="12" customHeight="1">
      <c r="A106" s="209"/>
      <c r="B106" s="8"/>
      <c r="C106" s="162"/>
      <c r="D106" s="162"/>
      <c r="E106" s="162" t="s">
        <v>984</v>
      </c>
      <c r="F106" s="128" t="s">
        <v>132</v>
      </c>
      <c r="G106" s="128">
        <f>I102</f>
        <v>5000</v>
      </c>
      <c r="H106" s="212"/>
      <c r="I106" s="295"/>
    </row>
    <row r="107" spans="1:9" ht="12" customHeight="1">
      <c r="A107" s="209"/>
      <c r="B107" s="8"/>
      <c r="C107" s="162"/>
      <c r="D107" s="162"/>
      <c r="E107" s="162"/>
      <c r="F107" s="128"/>
      <c r="G107" s="128"/>
      <c r="H107" s="212"/>
      <c r="I107" s="295"/>
    </row>
    <row r="108" spans="1:9" ht="12" customHeight="1">
      <c r="A108" s="209"/>
      <c r="B108" s="8"/>
      <c r="C108" s="162" t="s">
        <v>39</v>
      </c>
      <c r="D108" s="9" t="s">
        <v>377</v>
      </c>
      <c r="E108" s="162"/>
      <c r="F108" s="128"/>
      <c r="G108" s="128"/>
      <c r="H108" s="212"/>
      <c r="I108" s="295"/>
    </row>
    <row r="109" spans="1:9" ht="12" customHeight="1">
      <c r="A109" s="1136"/>
      <c r="B109" s="8"/>
      <c r="C109" s="162"/>
      <c r="D109" s="162"/>
      <c r="E109" s="162"/>
      <c r="F109" s="128"/>
      <c r="G109" s="128"/>
      <c r="H109" s="212"/>
      <c r="I109" s="295"/>
    </row>
    <row r="110" spans="1:9" ht="12" customHeight="1">
      <c r="A110" s="209"/>
      <c r="B110" s="8"/>
      <c r="C110" s="162"/>
      <c r="D110" s="162" t="s">
        <v>120</v>
      </c>
      <c r="E110" s="162" t="s">
        <v>378</v>
      </c>
      <c r="F110" s="128" t="s">
        <v>121</v>
      </c>
      <c r="G110" s="128" t="s">
        <v>121</v>
      </c>
      <c r="H110" s="126" t="s">
        <v>36</v>
      </c>
      <c r="I110" s="863">
        <f>10000/2</f>
        <v>5000</v>
      </c>
    </row>
    <row r="111" spans="1:9" ht="12" customHeight="1">
      <c r="A111" s="209"/>
      <c r="B111" s="8"/>
      <c r="C111" s="162"/>
      <c r="D111" s="162"/>
      <c r="E111" s="162"/>
      <c r="F111" s="128"/>
      <c r="G111" s="128"/>
      <c r="H111" s="212"/>
      <c r="I111" s="295"/>
    </row>
    <row r="112" spans="1:9" ht="12" customHeight="1">
      <c r="A112" s="209"/>
      <c r="B112" s="8"/>
      <c r="C112" s="162"/>
      <c r="D112" s="162" t="s">
        <v>124</v>
      </c>
      <c r="E112" s="162" t="s">
        <v>979</v>
      </c>
      <c r="F112" s="128"/>
      <c r="G112" s="128"/>
      <c r="H112" s="212"/>
      <c r="I112" s="295"/>
    </row>
    <row r="113" spans="1:9" ht="12" customHeight="1">
      <c r="A113" s="209"/>
      <c r="B113" s="8"/>
      <c r="C113" s="162"/>
      <c r="D113" s="162"/>
      <c r="E113" s="162" t="s">
        <v>985</v>
      </c>
      <c r="F113" s="873" t="s">
        <v>132</v>
      </c>
      <c r="G113" s="128">
        <f>I110</f>
        <v>5000</v>
      </c>
      <c r="H113" s="212"/>
      <c r="I113" s="295"/>
    </row>
    <row r="114" spans="1:9" ht="12" customHeight="1">
      <c r="A114" s="209"/>
      <c r="B114" s="8"/>
      <c r="C114" s="162"/>
      <c r="D114" s="162"/>
      <c r="E114" s="162"/>
      <c r="F114" s="873"/>
      <c r="G114" s="128"/>
      <c r="H114" s="212"/>
      <c r="I114" s="295"/>
    </row>
    <row r="115" spans="1:9">
      <c r="A115" s="1137" t="s">
        <v>379</v>
      </c>
      <c r="B115" s="8" t="s">
        <v>380</v>
      </c>
      <c r="C115" s="221" t="s">
        <v>79</v>
      </c>
      <c r="D115" s="222"/>
      <c r="E115" s="223"/>
      <c r="F115" s="218"/>
      <c r="G115" s="128"/>
      <c r="H115" s="126"/>
      <c r="I115" s="295"/>
    </row>
    <row r="116" spans="1:9">
      <c r="A116" s="1138"/>
      <c r="B116" s="224"/>
      <c r="C116" s="221" t="s">
        <v>381</v>
      </c>
      <c r="D116" s="225"/>
      <c r="E116" s="223"/>
      <c r="F116" s="128" t="s">
        <v>121</v>
      </c>
      <c r="G116" s="128" t="s">
        <v>121</v>
      </c>
      <c r="H116" s="126" t="s">
        <v>122</v>
      </c>
      <c r="I116" s="295"/>
    </row>
    <row r="117" spans="1:9">
      <c r="A117" s="209"/>
      <c r="B117" s="8"/>
      <c r="C117" s="9"/>
      <c r="D117" s="162"/>
      <c r="E117" s="162"/>
      <c r="F117" s="128"/>
      <c r="G117" s="128"/>
      <c r="H117" s="126"/>
      <c r="I117" s="295"/>
    </row>
    <row r="118" spans="1:9">
      <c r="A118" s="1137" t="s">
        <v>644</v>
      </c>
      <c r="B118" s="224" t="s">
        <v>645</v>
      </c>
      <c r="C118" s="341" t="s">
        <v>987</v>
      </c>
      <c r="D118" s="222"/>
      <c r="E118" s="223"/>
      <c r="F118" s="128" t="s">
        <v>187</v>
      </c>
      <c r="G118" s="128">
        <v>1</v>
      </c>
      <c r="H118" s="1139"/>
      <c r="I118" s="871"/>
    </row>
    <row r="119" spans="1:9">
      <c r="A119" s="1140">
        <v>8.9</v>
      </c>
      <c r="B119" s="224"/>
      <c r="C119" s="341" t="s">
        <v>988</v>
      </c>
      <c r="D119" s="225"/>
      <c r="E119" s="223"/>
      <c r="F119" s="128"/>
      <c r="G119" s="128"/>
      <c r="H119" s="1139"/>
      <c r="I119" s="871"/>
    </row>
    <row r="120" spans="1:9">
      <c r="A120" s="209"/>
      <c r="B120" s="8"/>
      <c r="C120" s="9" t="s">
        <v>986</v>
      </c>
      <c r="D120" s="162"/>
      <c r="E120" s="162"/>
      <c r="F120" s="128"/>
      <c r="G120" s="128"/>
      <c r="H120" s="126"/>
      <c r="I120" s="863"/>
    </row>
    <row r="121" spans="1:9" ht="12" customHeight="1">
      <c r="A121" s="209"/>
      <c r="B121" s="8"/>
      <c r="C121" s="162"/>
      <c r="D121" s="162"/>
      <c r="E121" s="162"/>
      <c r="F121" s="873"/>
      <c r="G121" s="128"/>
      <c r="H121" s="212"/>
      <c r="I121" s="295"/>
    </row>
    <row r="122" spans="1:9" ht="12" customHeight="1">
      <c r="A122" s="209"/>
      <c r="B122" s="8"/>
      <c r="C122" s="162"/>
      <c r="D122" s="162"/>
      <c r="E122" s="162"/>
      <c r="F122" s="873"/>
      <c r="G122" s="875"/>
      <c r="H122" s="212"/>
      <c r="I122" s="295"/>
    </row>
    <row r="123" spans="1:9" ht="12" customHeight="1">
      <c r="A123" s="209"/>
      <c r="B123" s="8"/>
      <c r="C123" s="162"/>
      <c r="D123" s="162"/>
      <c r="E123" s="162"/>
      <c r="F123" s="873"/>
      <c r="G123" s="875"/>
      <c r="H123" s="212"/>
      <c r="I123" s="295"/>
    </row>
    <row r="124" spans="1:9" ht="12" customHeight="1">
      <c r="A124" s="1141"/>
      <c r="B124" s="8"/>
      <c r="C124" s="162"/>
      <c r="D124" s="162"/>
      <c r="E124" s="162"/>
      <c r="F124" s="874"/>
      <c r="G124" s="876"/>
      <c r="H124" s="877"/>
      <c r="I124" s="695"/>
    </row>
    <row r="125" spans="1:9" ht="12" customHeight="1">
      <c r="A125" s="1133"/>
      <c r="B125" s="164"/>
      <c r="C125" s="164"/>
      <c r="D125" s="164"/>
      <c r="E125" s="164"/>
      <c r="F125" s="165"/>
      <c r="G125" s="213"/>
      <c r="H125" s="214"/>
      <c r="I125" s="693"/>
    </row>
    <row r="126" spans="1:9" ht="12" customHeight="1">
      <c r="A126" s="128" t="s">
        <v>32</v>
      </c>
      <c r="B126" s="162" t="s">
        <v>133</v>
      </c>
      <c r="C126" s="162"/>
      <c r="D126" s="162"/>
      <c r="E126" s="162"/>
      <c r="F126" s="150"/>
      <c r="G126" s="196"/>
      <c r="H126" s="197"/>
      <c r="I126" s="694"/>
    </row>
    <row r="127" spans="1:9" ht="12" customHeight="1">
      <c r="A127" s="1134"/>
      <c r="B127" s="167"/>
      <c r="C127" s="167"/>
      <c r="D127" s="167"/>
      <c r="E127" s="167"/>
      <c r="F127" s="168"/>
      <c r="G127" s="216"/>
      <c r="H127" s="217"/>
      <c r="I127" s="864"/>
    </row>
    <row r="128" spans="1:9" ht="12" customHeight="1">
      <c r="G128" s="127"/>
      <c r="I128" s="865"/>
    </row>
    <row r="129" spans="1:9" ht="12" customHeight="1">
      <c r="A129" s="139"/>
      <c r="B129" s="162"/>
      <c r="C129" s="162"/>
      <c r="D129" s="162"/>
      <c r="E129" s="162"/>
      <c r="F129" s="150"/>
      <c r="G129" s="196"/>
      <c r="H129" s="197"/>
      <c r="I129" s="859" t="s">
        <v>17</v>
      </c>
    </row>
    <row r="130" spans="1:9" ht="12" customHeight="1">
      <c r="B130" s="162"/>
      <c r="C130" s="162"/>
      <c r="D130" s="162"/>
      <c r="E130" s="162"/>
      <c r="F130" s="150"/>
      <c r="G130" s="192"/>
      <c r="H130" s="193"/>
      <c r="I130" s="866"/>
    </row>
    <row r="131" spans="1:9" ht="12" customHeight="1">
      <c r="A131" s="3" t="s">
        <v>18</v>
      </c>
      <c r="B131" s="3"/>
      <c r="C131" s="4"/>
      <c r="D131" s="4"/>
      <c r="E131" s="4"/>
      <c r="F131" s="5"/>
      <c r="G131" s="201"/>
      <c r="H131" s="202"/>
      <c r="I131" s="867"/>
    </row>
    <row r="132" spans="1:9" ht="12" customHeight="1">
      <c r="A132" s="8" t="s">
        <v>19</v>
      </c>
      <c r="B132" s="8" t="s">
        <v>20</v>
      </c>
      <c r="C132" s="9"/>
      <c r="D132" s="9"/>
      <c r="E132" s="9" t="s">
        <v>21</v>
      </c>
      <c r="F132" s="10" t="s">
        <v>22</v>
      </c>
      <c r="G132" s="203" t="s">
        <v>23</v>
      </c>
      <c r="H132" s="204" t="s">
        <v>24</v>
      </c>
      <c r="I132" s="868" t="s">
        <v>25</v>
      </c>
    </row>
    <row r="133" spans="1:9" ht="12" customHeight="1">
      <c r="A133" s="13" t="s">
        <v>26</v>
      </c>
      <c r="B133" s="13" t="s">
        <v>27</v>
      </c>
      <c r="C133" s="14"/>
      <c r="D133" s="14"/>
      <c r="E133" s="14"/>
      <c r="F133" s="15"/>
      <c r="G133" s="206" t="s">
        <v>28</v>
      </c>
      <c r="H133" s="207"/>
      <c r="I133" s="869"/>
    </row>
    <row r="134" spans="1:9" ht="12" customHeight="1">
      <c r="A134" s="128"/>
      <c r="B134" s="138"/>
      <c r="C134" s="162"/>
      <c r="D134" s="162"/>
      <c r="E134" s="162"/>
      <c r="F134" s="150"/>
      <c r="G134" s="196"/>
      <c r="H134" s="197"/>
      <c r="I134" s="870"/>
    </row>
    <row r="135" spans="1:9" ht="12" customHeight="1">
      <c r="A135" s="209"/>
      <c r="B135" s="138"/>
      <c r="C135" s="162" t="s">
        <v>134</v>
      </c>
      <c r="D135" s="162"/>
      <c r="E135" s="162"/>
      <c r="F135" s="150"/>
      <c r="G135" s="196"/>
      <c r="H135" s="197"/>
      <c r="I135" s="694"/>
    </row>
    <row r="136" spans="1:9">
      <c r="A136" s="1134"/>
      <c r="B136" s="166"/>
      <c r="C136" s="167"/>
      <c r="D136" s="167"/>
      <c r="E136" s="167"/>
      <c r="F136" s="168"/>
      <c r="G136" s="216"/>
      <c r="H136" s="217"/>
      <c r="I136" s="864"/>
    </row>
    <row r="137" spans="1:9">
      <c r="A137" s="1137"/>
      <c r="B137" s="220"/>
      <c r="C137" s="137"/>
      <c r="D137" s="162"/>
      <c r="E137" s="162"/>
      <c r="F137" s="128"/>
      <c r="G137" s="134"/>
      <c r="H137" s="126"/>
      <c r="I137" s="694"/>
    </row>
    <row r="138" spans="1:9">
      <c r="A138" s="209"/>
      <c r="B138" s="8" t="s">
        <v>382</v>
      </c>
      <c r="C138" s="9" t="s">
        <v>383</v>
      </c>
      <c r="D138" s="162"/>
      <c r="E138" s="162"/>
      <c r="F138" s="128"/>
      <c r="G138" s="134"/>
      <c r="H138" s="126"/>
      <c r="I138" s="694"/>
    </row>
    <row r="139" spans="1:9">
      <c r="A139" s="209"/>
      <c r="B139" s="220"/>
      <c r="C139" s="137"/>
      <c r="D139" s="162"/>
      <c r="E139" s="162"/>
      <c r="F139" s="128"/>
      <c r="G139" s="134"/>
      <c r="H139" s="126"/>
      <c r="I139" s="694"/>
    </row>
    <row r="140" spans="1:9">
      <c r="A140" s="209"/>
      <c r="B140" s="220"/>
      <c r="C140" s="162" t="s">
        <v>120</v>
      </c>
      <c r="D140" s="162" t="s">
        <v>384</v>
      </c>
      <c r="E140" s="162"/>
      <c r="F140" s="128" t="s">
        <v>121</v>
      </c>
      <c r="G140" s="128" t="s">
        <v>357</v>
      </c>
      <c r="H140" s="126" t="s">
        <v>187</v>
      </c>
      <c r="I140" s="694">
        <v>36000</v>
      </c>
    </row>
    <row r="141" spans="1:9">
      <c r="A141" s="209"/>
      <c r="B141" s="220"/>
      <c r="D141" s="162"/>
      <c r="E141" s="162"/>
      <c r="F141" s="128"/>
      <c r="G141" s="128"/>
      <c r="H141" s="126"/>
      <c r="I141" s="694"/>
    </row>
    <row r="142" spans="1:9">
      <c r="A142" s="209"/>
      <c r="B142" s="138"/>
      <c r="C142" s="162" t="s">
        <v>124</v>
      </c>
      <c r="D142" s="162" t="s">
        <v>358</v>
      </c>
      <c r="E142" s="162"/>
      <c r="F142" s="128"/>
      <c r="G142" s="128"/>
      <c r="H142" s="126"/>
      <c r="I142" s="295" t="s">
        <v>61</v>
      </c>
    </row>
    <row r="143" spans="1:9">
      <c r="A143" s="1136"/>
      <c r="B143" s="138"/>
      <c r="C143" s="162"/>
      <c r="D143" s="162" t="s">
        <v>385</v>
      </c>
      <c r="E143" s="162"/>
      <c r="F143" s="128" t="s">
        <v>132</v>
      </c>
      <c r="G143" s="128">
        <f>I140</f>
        <v>36000</v>
      </c>
      <c r="H143" s="212"/>
      <c r="I143" s="295"/>
    </row>
    <row r="144" spans="1:9">
      <c r="A144" s="209"/>
      <c r="B144" s="8"/>
      <c r="C144" s="162"/>
      <c r="D144" s="162"/>
      <c r="E144" s="162"/>
      <c r="F144" s="128"/>
      <c r="G144" s="128"/>
      <c r="H144" s="126"/>
      <c r="I144" s="863"/>
    </row>
    <row r="145" spans="1:9">
      <c r="A145" s="1137" t="s">
        <v>861</v>
      </c>
      <c r="B145" s="703" t="s">
        <v>862</v>
      </c>
      <c r="C145" s="704" t="s">
        <v>863</v>
      </c>
      <c r="D145" s="704"/>
      <c r="E145" s="1142"/>
      <c r="F145" s="1143"/>
      <c r="G145" s="128"/>
      <c r="H145" s="705"/>
      <c r="I145" s="706"/>
    </row>
    <row r="146" spans="1:9">
      <c r="A146" s="1144"/>
      <c r="B146" s="1144"/>
      <c r="C146" s="1145"/>
      <c r="D146" s="704"/>
      <c r="E146" s="1142"/>
      <c r="F146" s="1143"/>
      <c r="G146" s="128"/>
      <c r="H146" s="705"/>
      <c r="I146" s="706"/>
    </row>
    <row r="147" spans="1:9">
      <c r="A147" s="1144"/>
      <c r="B147" s="1144"/>
      <c r="C147" s="1146" t="s">
        <v>120</v>
      </c>
      <c r="D147" s="1145" t="s">
        <v>864</v>
      </c>
      <c r="E147" s="1142"/>
      <c r="F147" s="128" t="s">
        <v>121</v>
      </c>
      <c r="G147" s="128" t="s">
        <v>121</v>
      </c>
      <c r="H147" s="30" t="s">
        <v>36</v>
      </c>
      <c r="I147" s="707">
        <v>50000</v>
      </c>
    </row>
    <row r="148" spans="1:9">
      <c r="A148" s="1144"/>
      <c r="B148" s="1144"/>
      <c r="C148" s="1145"/>
      <c r="D148" s="704"/>
      <c r="E148" s="1142"/>
      <c r="F148" s="1143"/>
      <c r="G148" s="128"/>
      <c r="H148" s="705"/>
      <c r="I148" s="706"/>
    </row>
    <row r="149" spans="1:9">
      <c r="A149" s="1144"/>
      <c r="B149" s="1144"/>
      <c r="C149" s="1146" t="s">
        <v>120</v>
      </c>
      <c r="D149" s="1145" t="s">
        <v>865</v>
      </c>
      <c r="E149" s="1145"/>
      <c r="F149" s="1147"/>
      <c r="G149" s="128"/>
      <c r="H149" s="705"/>
      <c r="I149" s="706"/>
    </row>
    <row r="150" spans="1:9">
      <c r="A150" s="1144"/>
      <c r="B150" s="1144"/>
      <c r="C150" s="1142"/>
      <c r="D150" s="1145" t="s">
        <v>866</v>
      </c>
      <c r="E150" s="1142"/>
      <c r="F150" s="209"/>
      <c r="G150" s="128"/>
      <c r="H150" s="209"/>
      <c r="I150" s="335"/>
    </row>
    <row r="151" spans="1:9">
      <c r="A151" s="209"/>
      <c r="B151" s="209"/>
      <c r="D151" s="1146" t="s">
        <v>867</v>
      </c>
      <c r="E151" s="1146"/>
      <c r="F151" s="1143" t="s">
        <v>132</v>
      </c>
      <c r="G151" s="128">
        <f>I147</f>
        <v>50000</v>
      </c>
      <c r="H151" s="708"/>
      <c r="I151" s="706"/>
    </row>
    <row r="152" spans="1:9">
      <c r="A152" s="209"/>
      <c r="B152" s="209"/>
      <c r="F152" s="209"/>
      <c r="G152" s="128"/>
      <c r="H152" s="209"/>
      <c r="I152" s="335"/>
    </row>
    <row r="153" spans="1:9">
      <c r="A153" s="1137" t="s">
        <v>868</v>
      </c>
      <c r="B153" s="703" t="s">
        <v>869</v>
      </c>
      <c r="C153" s="704" t="s">
        <v>870</v>
      </c>
      <c r="F153" s="209"/>
      <c r="G153" s="128"/>
      <c r="H153" s="209"/>
      <c r="I153" s="335"/>
    </row>
    <row r="154" spans="1:9">
      <c r="A154" s="209"/>
      <c r="B154" s="209"/>
      <c r="F154" s="209"/>
      <c r="G154" s="128"/>
      <c r="H154" s="209"/>
      <c r="I154" s="335"/>
    </row>
    <row r="155" spans="1:9">
      <c r="A155" s="209"/>
      <c r="B155" s="209"/>
      <c r="C155" s="1146" t="s">
        <v>120</v>
      </c>
      <c r="D155" s="127" t="s">
        <v>976</v>
      </c>
      <c r="F155" s="209"/>
      <c r="G155" s="128"/>
      <c r="H155" s="209"/>
      <c r="I155" s="335"/>
    </row>
    <row r="156" spans="1:9">
      <c r="A156" s="209"/>
      <c r="B156" s="220"/>
      <c r="C156" s="162"/>
      <c r="D156" s="162" t="s">
        <v>989</v>
      </c>
      <c r="E156" s="162"/>
      <c r="F156" s="128"/>
      <c r="G156" s="128"/>
      <c r="H156" s="126"/>
      <c r="I156" s="694"/>
    </row>
    <row r="157" spans="1:9">
      <c r="A157" s="209"/>
      <c r="B157" s="209"/>
      <c r="D157" s="127" t="s">
        <v>990</v>
      </c>
      <c r="F157" s="128" t="s">
        <v>187</v>
      </c>
      <c r="G157" s="128">
        <v>1</v>
      </c>
      <c r="H157" s="681"/>
      <c r="I157" s="293"/>
    </row>
    <row r="158" spans="1:9">
      <c r="A158" s="209"/>
      <c r="B158" s="8"/>
      <c r="C158" s="162"/>
      <c r="D158" s="162"/>
      <c r="E158" s="162"/>
      <c r="F158" s="128"/>
      <c r="G158" s="128"/>
      <c r="H158" s="126"/>
      <c r="I158" s="863"/>
    </row>
    <row r="159" spans="1:9">
      <c r="A159" s="209"/>
      <c r="B159" s="8"/>
      <c r="C159" s="162"/>
      <c r="D159" s="162"/>
      <c r="E159" s="162"/>
      <c r="F159" s="128"/>
      <c r="G159" s="128"/>
      <c r="H159" s="212"/>
      <c r="I159" s="295"/>
    </row>
    <row r="160" spans="1:9">
      <c r="A160" s="209"/>
      <c r="B160" s="8"/>
      <c r="C160" s="162"/>
      <c r="D160" s="162"/>
      <c r="E160" s="162"/>
      <c r="F160" s="128"/>
      <c r="G160" s="128"/>
      <c r="H160" s="212"/>
      <c r="I160" s="295"/>
    </row>
    <row r="161" spans="1:12">
      <c r="A161" s="209"/>
      <c r="B161" s="8"/>
      <c r="C161" s="162"/>
      <c r="D161" s="162"/>
      <c r="E161" s="162"/>
      <c r="F161" s="128"/>
      <c r="G161" s="128"/>
      <c r="H161" s="212"/>
      <c r="I161" s="295"/>
    </row>
    <row r="162" spans="1:12">
      <c r="A162" s="209"/>
      <c r="B162" s="8"/>
      <c r="C162" s="162"/>
      <c r="D162" s="162"/>
      <c r="E162" s="162"/>
      <c r="F162" s="128"/>
      <c r="G162" s="211"/>
      <c r="H162" s="212"/>
      <c r="I162" s="295"/>
    </row>
    <row r="163" spans="1:12">
      <c r="A163" s="209"/>
      <c r="B163" s="8"/>
      <c r="C163" s="162"/>
      <c r="D163" s="162"/>
      <c r="E163" s="162"/>
      <c r="F163" s="128"/>
      <c r="G163" s="211"/>
      <c r="H163" s="212"/>
      <c r="I163" s="295"/>
    </row>
    <row r="164" spans="1:12">
      <c r="A164" s="209"/>
      <c r="B164" s="8"/>
      <c r="C164" s="162"/>
      <c r="D164" s="162"/>
      <c r="E164" s="162"/>
      <c r="F164" s="128"/>
      <c r="G164" s="211"/>
      <c r="H164" s="212"/>
      <c r="I164" s="295"/>
    </row>
    <row r="165" spans="1:12">
      <c r="A165" s="209"/>
      <c r="B165" s="8"/>
      <c r="C165" s="162"/>
      <c r="D165" s="162"/>
      <c r="E165" s="162"/>
      <c r="F165" s="128"/>
      <c r="G165" s="211"/>
      <c r="H165" s="212"/>
      <c r="I165" s="295"/>
    </row>
    <row r="166" spans="1:12">
      <c r="A166" s="209"/>
      <c r="B166" s="8"/>
      <c r="C166" s="162"/>
      <c r="D166" s="162"/>
      <c r="E166" s="162"/>
      <c r="F166" s="128"/>
      <c r="G166" s="211"/>
      <c r="H166" s="212"/>
      <c r="I166" s="295"/>
    </row>
    <row r="167" spans="1:12">
      <c r="A167" s="209"/>
      <c r="B167" s="8"/>
      <c r="C167" s="162"/>
      <c r="D167" s="162"/>
      <c r="E167" s="162"/>
      <c r="F167" s="128"/>
      <c r="G167" s="211"/>
      <c r="H167" s="212"/>
      <c r="I167" s="295"/>
    </row>
    <row r="168" spans="1:12">
      <c r="A168" s="209"/>
      <c r="B168" s="8"/>
      <c r="C168" s="162"/>
      <c r="D168" s="162"/>
      <c r="E168" s="162"/>
      <c r="F168" s="128"/>
      <c r="G168" s="211"/>
      <c r="H168" s="212"/>
      <c r="I168" s="295"/>
    </row>
    <row r="169" spans="1:12">
      <c r="A169" s="209"/>
      <c r="B169" s="8"/>
      <c r="C169" s="162"/>
      <c r="D169" s="162"/>
      <c r="E169" s="162"/>
      <c r="F169" s="128"/>
      <c r="G169" s="211"/>
      <c r="H169" s="212"/>
      <c r="I169" s="295"/>
    </row>
    <row r="170" spans="1:12">
      <c r="A170" s="209"/>
      <c r="B170" s="8"/>
      <c r="C170" s="162"/>
      <c r="D170" s="162"/>
      <c r="E170" s="162"/>
      <c r="F170" s="128"/>
      <c r="G170" s="211"/>
      <c r="H170" s="212"/>
      <c r="I170" s="295"/>
    </row>
    <row r="171" spans="1:12">
      <c r="A171" s="209"/>
      <c r="B171" s="8"/>
      <c r="C171" s="162"/>
      <c r="D171" s="162"/>
      <c r="E171" s="162"/>
      <c r="F171" s="128"/>
      <c r="G171" s="211"/>
      <c r="H171" s="212"/>
      <c r="I171" s="295"/>
    </row>
    <row r="172" spans="1:12">
      <c r="A172" s="209"/>
      <c r="B172" s="8"/>
      <c r="C172" s="162"/>
      <c r="D172" s="162"/>
      <c r="E172" s="162"/>
      <c r="F172" s="128"/>
      <c r="G172" s="134"/>
      <c r="H172" s="126"/>
      <c r="I172" s="295"/>
    </row>
    <row r="173" spans="1:12">
      <c r="A173" s="209"/>
      <c r="B173" s="8"/>
      <c r="C173" s="162"/>
      <c r="D173" s="162"/>
      <c r="E173" s="162"/>
      <c r="F173" s="128"/>
      <c r="G173" s="211"/>
      <c r="H173" s="212"/>
      <c r="I173" s="295"/>
    </row>
    <row r="174" spans="1:12">
      <c r="A174" s="209"/>
      <c r="B174" s="8"/>
      <c r="C174" s="162"/>
      <c r="D174" s="162"/>
      <c r="E174" s="162"/>
      <c r="F174" s="128"/>
      <c r="G174" s="211"/>
      <c r="H174" s="212"/>
      <c r="I174" s="295"/>
    </row>
    <row r="175" spans="1:12">
      <c r="A175" s="209"/>
      <c r="B175" s="8"/>
      <c r="C175" s="162"/>
      <c r="D175" s="162"/>
      <c r="E175" s="162"/>
      <c r="F175" s="128"/>
      <c r="G175" s="134"/>
      <c r="H175" s="126"/>
      <c r="I175" s="295"/>
      <c r="L175" s="275"/>
    </row>
    <row r="176" spans="1:12">
      <c r="A176" s="209"/>
      <c r="B176" s="8"/>
      <c r="C176" s="162"/>
      <c r="D176" s="162"/>
      <c r="E176" s="162"/>
      <c r="F176" s="128"/>
      <c r="G176" s="134"/>
      <c r="H176" s="126"/>
      <c r="I176" s="295"/>
    </row>
    <row r="177" spans="1:15">
      <c r="A177" s="1137"/>
      <c r="B177" s="224"/>
      <c r="C177" s="9"/>
      <c r="D177" s="162"/>
      <c r="E177" s="162"/>
      <c r="F177" s="128"/>
      <c r="G177" s="134"/>
      <c r="H177" s="126"/>
      <c r="I177" s="694"/>
      <c r="K177" s="273"/>
      <c r="L177" s="273"/>
      <c r="M177" s="273"/>
      <c r="N177" s="273"/>
      <c r="O177" s="273"/>
    </row>
    <row r="178" spans="1:15">
      <c r="A178" s="1137"/>
      <c r="B178" s="220"/>
      <c r="C178" s="137"/>
      <c r="D178" s="162"/>
      <c r="E178" s="162"/>
      <c r="F178" s="128"/>
      <c r="G178" s="134"/>
      <c r="H178" s="126"/>
      <c r="I178" s="694"/>
      <c r="K178" s="273"/>
      <c r="L178" s="273"/>
      <c r="M178" s="273"/>
      <c r="N178" s="273"/>
      <c r="O178" s="273"/>
    </row>
    <row r="179" spans="1:15">
      <c r="A179" s="1137"/>
      <c r="B179" s="220"/>
      <c r="C179" s="162"/>
      <c r="D179" s="162"/>
      <c r="E179" s="162"/>
      <c r="F179" s="128"/>
      <c r="G179" s="134"/>
      <c r="H179" s="126"/>
      <c r="I179" s="694"/>
      <c r="K179" s="273"/>
      <c r="L179" s="1148"/>
      <c r="M179" s="273"/>
      <c r="N179" s="273"/>
      <c r="O179" s="273"/>
    </row>
    <row r="180" spans="1:15">
      <c r="A180" s="1137"/>
      <c r="B180" s="220"/>
      <c r="C180" s="162"/>
      <c r="D180" s="162"/>
      <c r="E180" s="162"/>
      <c r="F180" s="128"/>
      <c r="G180" s="134"/>
      <c r="H180" s="126"/>
      <c r="I180" s="694"/>
      <c r="K180" s="273"/>
      <c r="L180" s="273"/>
      <c r="M180" s="273"/>
      <c r="N180" s="273"/>
      <c r="O180" s="273"/>
    </row>
    <row r="181" spans="1:15">
      <c r="A181" s="209"/>
      <c r="B181" s="138"/>
      <c r="C181" s="162"/>
      <c r="D181" s="162"/>
      <c r="E181" s="162"/>
      <c r="F181" s="128"/>
      <c r="G181" s="134"/>
      <c r="H181" s="126"/>
      <c r="I181" s="295"/>
      <c r="K181" s="273"/>
      <c r="L181" s="273"/>
      <c r="M181" s="273"/>
      <c r="N181" s="273"/>
      <c r="O181" s="273"/>
    </row>
    <row r="182" spans="1:15">
      <c r="A182" s="1137"/>
      <c r="B182" s="220"/>
      <c r="C182" s="137"/>
      <c r="D182" s="162"/>
      <c r="E182" s="162"/>
      <c r="F182" s="128"/>
      <c r="G182" s="134"/>
      <c r="H182" s="126"/>
      <c r="I182" s="694"/>
      <c r="K182" s="273"/>
      <c r="L182" s="273"/>
      <c r="M182" s="273"/>
      <c r="N182" s="273"/>
      <c r="O182" s="273"/>
    </row>
    <row r="183" spans="1:15">
      <c r="A183" s="1137"/>
      <c r="B183" s="220"/>
      <c r="C183" s="137"/>
      <c r="D183" s="162"/>
      <c r="E183" s="162"/>
      <c r="F183" s="128"/>
      <c r="G183" s="134"/>
      <c r="H183" s="126"/>
      <c r="I183" s="694"/>
      <c r="K183" s="273"/>
      <c r="L183" s="273"/>
      <c r="M183" s="273"/>
      <c r="N183" s="273"/>
      <c r="O183" s="273"/>
    </row>
    <row r="184" spans="1:15">
      <c r="A184" s="1137"/>
      <c r="B184" s="220"/>
      <c r="C184" s="137"/>
      <c r="D184" s="162"/>
      <c r="E184" s="162"/>
      <c r="F184" s="128"/>
      <c r="G184" s="134"/>
      <c r="H184" s="126"/>
      <c r="I184" s="694"/>
      <c r="K184" s="273"/>
      <c r="L184" s="273"/>
      <c r="M184" s="273"/>
      <c r="N184" s="273"/>
      <c r="O184" s="273"/>
    </row>
    <row r="185" spans="1:15">
      <c r="A185" s="1149"/>
      <c r="B185" s="164"/>
      <c r="C185" s="164"/>
      <c r="D185" s="164"/>
      <c r="E185" s="164"/>
      <c r="F185" s="165"/>
      <c r="G185" s="213"/>
      <c r="H185" s="214"/>
      <c r="I185" s="693"/>
      <c r="K185" s="273"/>
      <c r="L185" s="273"/>
      <c r="M185" s="273"/>
      <c r="N185" s="273"/>
      <c r="O185" s="273"/>
    </row>
    <row r="186" spans="1:15">
      <c r="A186" s="1150" t="s">
        <v>32</v>
      </c>
      <c r="B186" s="9" t="s">
        <v>386</v>
      </c>
      <c r="C186" s="162"/>
      <c r="D186" s="162"/>
      <c r="E186" s="162"/>
      <c r="F186" s="150"/>
      <c r="G186" s="196"/>
      <c r="H186" s="197"/>
      <c r="I186" s="694"/>
      <c r="K186" s="273"/>
      <c r="L186" s="273"/>
      <c r="M186" s="273"/>
      <c r="N186" s="273"/>
      <c r="O186" s="273"/>
    </row>
    <row r="187" spans="1:15">
      <c r="A187" s="1134"/>
      <c r="B187" s="167"/>
      <c r="C187" s="167"/>
      <c r="D187" s="167"/>
      <c r="E187" s="167"/>
      <c r="F187" s="168"/>
      <c r="G187" s="216"/>
      <c r="H187" s="217"/>
      <c r="I187" s="695"/>
      <c r="K187" s="273"/>
      <c r="L187" s="273"/>
      <c r="M187" s="273"/>
      <c r="N187" s="273"/>
      <c r="O187" s="273"/>
    </row>
    <row r="188" spans="1:15">
      <c r="K188" s="273"/>
      <c r="L188" s="273"/>
      <c r="M188" s="273"/>
      <c r="N188" s="273"/>
      <c r="O188" s="273"/>
    </row>
    <row r="189" spans="1:15">
      <c r="K189" s="273"/>
      <c r="L189" s="273"/>
      <c r="M189" s="273"/>
      <c r="N189" s="273"/>
      <c r="O189" s="273"/>
    </row>
    <row r="190" spans="1:15">
      <c r="K190" s="273"/>
      <c r="L190" s="273"/>
      <c r="M190" s="273"/>
      <c r="N190" s="273"/>
      <c r="O190" s="273"/>
    </row>
    <row r="191" spans="1:15">
      <c r="K191" s="273"/>
      <c r="L191" s="273"/>
      <c r="M191" s="273"/>
      <c r="N191" s="273"/>
      <c r="O191" s="273"/>
    </row>
    <row r="192" spans="1:15">
      <c r="K192" s="273"/>
      <c r="L192" s="273"/>
      <c r="M192" s="273"/>
      <c r="N192" s="273"/>
      <c r="O192" s="273"/>
    </row>
    <row r="193" spans="11:15">
      <c r="K193" s="273"/>
      <c r="L193" s="273"/>
      <c r="M193" s="273"/>
      <c r="N193" s="273"/>
      <c r="O193" s="273"/>
    </row>
    <row r="194" spans="11:15">
      <c r="K194" s="273"/>
      <c r="L194" s="273"/>
      <c r="M194" s="273"/>
      <c r="N194" s="273"/>
      <c r="O194" s="273"/>
    </row>
    <row r="195" spans="11:15">
      <c r="K195" s="273"/>
      <c r="L195" s="273"/>
      <c r="M195" s="273"/>
      <c r="N195" s="273"/>
      <c r="O195" s="273"/>
    </row>
    <row r="196" spans="11:15">
      <c r="L196" s="273"/>
    </row>
  </sheetData>
  <phoneticPr fontId="50" type="noConversion"/>
  <conditionalFormatting sqref="I118:I119">
    <cfRule type="expression" dxfId="0" priority="1">
      <formula>$J118</formula>
    </cfRule>
  </conditionalFormatting>
  <printOptions horizontalCentered="1" verticalCentered="1"/>
  <pageMargins left="0.7" right="0.7" top="0.75" bottom="0.75" header="0.3" footer="0.3"/>
  <pageSetup paperSize="9" scale="96" firstPageNumber="5" fitToHeight="0" orientation="portrait" useFirstPageNumber="1" horizontalDpi="300" verticalDpi="300" r:id="rId1"/>
  <headerFooter alignWithMargins="0">
    <oddHeader>&amp;CC2.&amp;P</oddHeader>
    <oddFooter>&amp;L&amp;"Arial,Italic"&amp;8 1006 (ENGACES 02/2016)</oddFooter>
  </headerFooter>
  <rowBreaks count="2" manualBreakCount="2">
    <brk id="64" max="8" man="1"/>
    <brk id="127" max="8" man="1"/>
  </rowBreaks>
  <ignoredErrors>
    <ignoredError sqref="I57 G55 G60 G47 I102 G106 I110 G113 G143"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0"/>
  <sheetViews>
    <sheetView view="pageBreakPreview" zoomScaleNormal="100" zoomScaleSheetLayoutView="100" workbookViewId="0">
      <selection activeCell="O47" sqref="O47"/>
    </sheetView>
  </sheetViews>
  <sheetFormatPr defaultColWidth="9.140625" defaultRowHeight="12"/>
  <cols>
    <col min="1" max="1" width="8.5703125" style="160" customWidth="1"/>
    <col min="2" max="2" width="6.85546875" style="160" customWidth="1"/>
    <col min="3" max="4" width="3.85546875" style="160" customWidth="1"/>
    <col min="5" max="5" width="30.42578125" style="160" customWidth="1"/>
    <col min="6" max="6" width="5.5703125" style="160" customWidth="1"/>
    <col min="7" max="7" width="8.140625" style="1132" customWidth="1"/>
    <col min="8" max="8" width="9.85546875" style="1010" customWidth="1"/>
    <col min="9" max="9" width="11.140625" style="1010" customWidth="1"/>
    <col min="10" max="16384" width="9.140625" style="160"/>
  </cols>
  <sheetData>
    <row r="1" spans="1:9" ht="12" customHeight="1">
      <c r="A1" s="943"/>
      <c r="B1" s="943"/>
      <c r="C1" s="943"/>
      <c r="D1" s="943"/>
      <c r="E1" s="943"/>
      <c r="F1" s="944"/>
      <c r="G1" s="1099"/>
      <c r="H1" s="1100"/>
      <c r="I1" s="1100" t="s">
        <v>152</v>
      </c>
    </row>
    <row r="2" spans="1:9" ht="12" customHeight="1">
      <c r="A2" s="943"/>
      <c r="B2" s="943"/>
      <c r="C2" s="943"/>
      <c r="D2" s="943"/>
      <c r="E2" s="943"/>
      <c r="F2" s="944"/>
      <c r="G2" s="1099"/>
      <c r="H2" s="1101"/>
      <c r="I2" s="1102"/>
    </row>
    <row r="3" spans="1:9" ht="12" customHeight="1">
      <c r="A3" s="947" t="s">
        <v>18</v>
      </c>
      <c r="B3" s="947"/>
      <c r="C3" s="948"/>
      <c r="D3" s="948"/>
      <c r="E3" s="948"/>
      <c r="F3" s="949"/>
      <c r="G3" s="1103"/>
      <c r="H3" s="1104"/>
      <c r="I3" s="1105"/>
    </row>
    <row r="4" spans="1:9" ht="12" customHeight="1">
      <c r="A4" s="851" t="s">
        <v>19</v>
      </c>
      <c r="B4" s="851" t="s">
        <v>20</v>
      </c>
      <c r="C4" s="951"/>
      <c r="D4" s="951"/>
      <c r="E4" s="951" t="s">
        <v>21</v>
      </c>
      <c r="F4" s="952" t="s">
        <v>22</v>
      </c>
      <c r="G4" s="1106" t="s">
        <v>23</v>
      </c>
      <c r="H4" s="1107" t="s">
        <v>24</v>
      </c>
      <c r="I4" s="1108" t="s">
        <v>25</v>
      </c>
    </row>
    <row r="5" spans="1:9" ht="12" customHeight="1">
      <c r="A5" s="954" t="s">
        <v>26</v>
      </c>
      <c r="B5" s="954" t="s">
        <v>27</v>
      </c>
      <c r="C5" s="955"/>
      <c r="D5" s="955"/>
      <c r="E5" s="955"/>
      <c r="F5" s="956"/>
      <c r="G5" s="1109" t="s">
        <v>28</v>
      </c>
      <c r="H5" s="1110"/>
      <c r="I5" s="1111"/>
    </row>
    <row r="6" spans="1:9" ht="12" customHeight="1">
      <c r="A6" s="850"/>
      <c r="B6" s="850"/>
      <c r="C6" s="943"/>
      <c r="D6" s="943"/>
      <c r="E6" s="943"/>
      <c r="F6" s="161"/>
      <c r="G6" s="1112"/>
      <c r="H6" s="1065"/>
      <c r="I6" s="1098" t="str">
        <f t="shared" ref="I6:I10" si="0">IF(OR(AND(G6="Prov",H6="Sum"),(H6="PC Sum")),". . . . . . . . .00",IF(ISERR(G6*H6),"",IF(G6*H6=0,"",ROUND(G6*H6,2))))</f>
        <v/>
      </c>
    </row>
    <row r="7" spans="1:9" ht="12" customHeight="1">
      <c r="A7" s="850" t="s">
        <v>29</v>
      </c>
      <c r="B7" s="851" t="s">
        <v>153</v>
      </c>
      <c r="C7" s="960" t="s">
        <v>154</v>
      </c>
      <c r="D7" s="960"/>
      <c r="E7" s="943"/>
      <c r="F7" s="161"/>
      <c r="G7" s="1112"/>
      <c r="H7" s="1065"/>
      <c r="I7" s="1098" t="str">
        <f t="shared" si="0"/>
        <v/>
      </c>
    </row>
    <row r="8" spans="1:9" ht="12" customHeight="1">
      <c r="A8" s="850" t="s">
        <v>155</v>
      </c>
      <c r="B8" s="850"/>
      <c r="C8" s="943"/>
      <c r="D8" s="943"/>
      <c r="E8" s="943"/>
      <c r="F8" s="161"/>
      <c r="G8" s="1112"/>
      <c r="H8" s="1065"/>
      <c r="I8" s="1098" t="str">
        <f t="shared" si="0"/>
        <v/>
      </c>
    </row>
    <row r="9" spans="1:9" ht="12" customHeight="1">
      <c r="A9" s="850" t="s">
        <v>49</v>
      </c>
      <c r="B9" s="851" t="s">
        <v>156</v>
      </c>
      <c r="C9" s="951" t="s">
        <v>317</v>
      </c>
      <c r="D9" s="943"/>
      <c r="E9" s="943"/>
      <c r="F9" s="161"/>
      <c r="G9" s="1112"/>
      <c r="H9" s="1065"/>
      <c r="I9" s="1098" t="str">
        <f t="shared" si="0"/>
        <v/>
      </c>
    </row>
    <row r="10" spans="1:9" ht="12" customHeight="1">
      <c r="A10" s="850"/>
      <c r="B10" s="850"/>
      <c r="C10" s="943"/>
      <c r="D10" s="943"/>
      <c r="E10" s="943"/>
      <c r="F10" s="161"/>
      <c r="G10" s="1112"/>
      <c r="H10" s="1065"/>
      <c r="I10" s="1098" t="str">
        <f t="shared" si="0"/>
        <v/>
      </c>
    </row>
    <row r="11" spans="1:9" ht="12" customHeight="1">
      <c r="A11" s="850"/>
      <c r="B11" s="850"/>
      <c r="C11" s="943" t="s">
        <v>120</v>
      </c>
      <c r="D11" s="943" t="s">
        <v>479</v>
      </c>
      <c r="E11" s="943"/>
      <c r="F11" s="161" t="s">
        <v>52</v>
      </c>
      <c r="G11" s="161">
        <v>200</v>
      </c>
      <c r="H11" s="1065"/>
      <c r="I11" s="1098"/>
    </row>
    <row r="12" spans="1:9" ht="12" customHeight="1">
      <c r="A12" s="850"/>
      <c r="B12" s="850"/>
      <c r="C12" s="943"/>
      <c r="D12" s="943" t="s">
        <v>480</v>
      </c>
      <c r="E12" s="943"/>
      <c r="F12" s="161"/>
      <c r="G12" s="161"/>
      <c r="H12" s="1065"/>
      <c r="I12" s="1098"/>
    </row>
    <row r="13" spans="1:9" ht="12" customHeight="1">
      <c r="A13" s="850"/>
      <c r="B13" s="850"/>
      <c r="C13" s="943"/>
      <c r="D13" s="943"/>
      <c r="E13" s="943"/>
      <c r="F13" s="161"/>
      <c r="G13" s="161"/>
      <c r="H13" s="1065"/>
      <c r="I13" s="1098"/>
    </row>
    <row r="14" spans="1:9" ht="12" customHeight="1">
      <c r="A14" s="850"/>
      <c r="B14" s="851" t="s">
        <v>157</v>
      </c>
      <c r="C14" s="951" t="s">
        <v>159</v>
      </c>
      <c r="D14" s="943"/>
      <c r="E14" s="943"/>
      <c r="F14" s="161"/>
      <c r="G14" s="161"/>
      <c r="H14" s="1003"/>
      <c r="I14" s="1098"/>
    </row>
    <row r="15" spans="1:9" ht="12" customHeight="1">
      <c r="A15" s="850"/>
      <c r="B15" s="850"/>
      <c r="C15" s="943" t="s">
        <v>1229</v>
      </c>
      <c r="D15" s="943"/>
      <c r="E15" s="943"/>
      <c r="F15" s="161"/>
      <c r="G15" s="161"/>
      <c r="H15" s="1065"/>
      <c r="I15" s="1098"/>
    </row>
    <row r="16" spans="1:9" ht="12" customHeight="1">
      <c r="A16" s="850"/>
      <c r="B16" s="850"/>
      <c r="C16" s="943"/>
      <c r="D16" s="943"/>
      <c r="E16" s="943"/>
      <c r="F16" s="161"/>
      <c r="G16" s="161"/>
      <c r="H16" s="1065"/>
      <c r="I16" s="1098"/>
    </row>
    <row r="17" spans="1:9" ht="12" customHeight="1">
      <c r="A17" s="850"/>
      <c r="B17" s="850"/>
      <c r="C17" s="943" t="s">
        <v>120</v>
      </c>
      <c r="D17" s="943" t="s">
        <v>160</v>
      </c>
      <c r="E17" s="943"/>
      <c r="F17" s="161"/>
      <c r="G17" s="161"/>
      <c r="H17" s="1065"/>
      <c r="I17" s="1098"/>
    </row>
    <row r="18" spans="1:9" ht="12" customHeight="1">
      <c r="A18" s="850"/>
      <c r="B18" s="850"/>
      <c r="C18" s="943"/>
      <c r="D18" s="943"/>
      <c r="F18" s="161"/>
      <c r="G18" s="161"/>
      <c r="H18" s="1065"/>
      <c r="I18" s="1098"/>
    </row>
    <row r="19" spans="1:9" ht="12" customHeight="1">
      <c r="A19" s="850"/>
      <c r="B19" s="850"/>
      <c r="C19" s="943"/>
      <c r="D19" s="943" t="s">
        <v>120</v>
      </c>
      <c r="E19" s="943" t="s">
        <v>161</v>
      </c>
      <c r="F19" s="161" t="s">
        <v>151</v>
      </c>
      <c r="G19" s="161">
        <v>1</v>
      </c>
      <c r="H19" s="1065"/>
      <c r="I19" s="1098"/>
    </row>
    <row r="20" spans="1:9" ht="12" customHeight="1">
      <c r="A20" s="850"/>
      <c r="B20" s="850"/>
      <c r="C20" s="943"/>
      <c r="D20" s="943"/>
      <c r="E20" s="943"/>
      <c r="F20" s="161"/>
      <c r="G20" s="161"/>
      <c r="H20" s="1065"/>
      <c r="I20" s="1098"/>
    </row>
    <row r="21" spans="1:9" ht="12" customHeight="1">
      <c r="A21" s="850"/>
      <c r="B21" s="850"/>
      <c r="C21" s="943"/>
      <c r="D21" s="943" t="s">
        <v>124</v>
      </c>
      <c r="E21" s="943" t="s">
        <v>162</v>
      </c>
      <c r="F21" s="161" t="s">
        <v>151</v>
      </c>
      <c r="G21" s="161">
        <v>3</v>
      </c>
      <c r="H21" s="1065"/>
      <c r="I21" s="1098"/>
    </row>
    <row r="22" spans="1:9" ht="12" customHeight="1">
      <c r="A22" s="850"/>
      <c r="B22" s="850"/>
      <c r="C22" s="943"/>
      <c r="D22" s="943"/>
      <c r="E22" s="943"/>
      <c r="F22" s="161"/>
      <c r="G22" s="161"/>
      <c r="H22" s="1065"/>
      <c r="I22" s="1098"/>
    </row>
    <row r="23" spans="1:9" ht="12" customHeight="1">
      <c r="A23" s="850"/>
      <c r="B23" s="850"/>
      <c r="C23" s="943"/>
      <c r="D23" s="943" t="s">
        <v>131</v>
      </c>
      <c r="E23" s="943" t="s">
        <v>163</v>
      </c>
      <c r="F23" s="161" t="s">
        <v>151</v>
      </c>
      <c r="G23" s="161">
        <v>2</v>
      </c>
      <c r="H23" s="1065"/>
      <c r="I23" s="1098"/>
    </row>
    <row r="24" spans="1:9" ht="12" customHeight="1">
      <c r="A24" s="850"/>
      <c r="B24" s="850"/>
      <c r="C24" s="943"/>
      <c r="D24" s="943"/>
      <c r="E24" s="943"/>
      <c r="F24" s="161"/>
      <c r="G24" s="161"/>
      <c r="H24" s="1065"/>
      <c r="I24" s="1098"/>
    </row>
    <row r="25" spans="1:9" ht="12" customHeight="1">
      <c r="A25" s="850"/>
      <c r="B25" s="850"/>
      <c r="C25" s="943"/>
      <c r="D25" s="943" t="s">
        <v>39</v>
      </c>
      <c r="E25" s="943" t="s">
        <v>512</v>
      </c>
      <c r="F25" s="161" t="s">
        <v>151</v>
      </c>
      <c r="G25" s="161">
        <v>1</v>
      </c>
      <c r="H25" s="1065"/>
      <c r="I25" s="1098"/>
    </row>
    <row r="26" spans="1:9" ht="12" customHeight="1">
      <c r="A26" s="850"/>
      <c r="B26" s="850"/>
      <c r="C26" s="943"/>
      <c r="D26" s="943"/>
      <c r="E26" s="943"/>
      <c r="F26" s="161"/>
      <c r="G26" s="161"/>
      <c r="H26" s="1065"/>
      <c r="I26" s="1098"/>
    </row>
    <row r="27" spans="1:9" ht="12" customHeight="1">
      <c r="A27" s="1113" t="s">
        <v>637</v>
      </c>
      <c r="B27" s="851" t="s">
        <v>158</v>
      </c>
      <c r="C27" s="1114" t="s">
        <v>638</v>
      </c>
      <c r="D27" s="879"/>
      <c r="E27" s="879"/>
      <c r="F27" s="1115"/>
      <c r="G27" s="161"/>
      <c r="H27" s="1097"/>
      <c r="I27" s="1097"/>
    </row>
    <row r="28" spans="1:9" ht="12" customHeight="1">
      <c r="A28" s="878"/>
      <c r="B28" s="878"/>
      <c r="C28" s="1116"/>
      <c r="D28" s="1116"/>
      <c r="E28" s="879"/>
      <c r="F28" s="1115"/>
      <c r="G28" s="161"/>
      <c r="H28" s="1097"/>
      <c r="I28" s="1097"/>
    </row>
    <row r="29" spans="1:9" ht="12" customHeight="1">
      <c r="A29" s="878"/>
      <c r="B29" s="878"/>
      <c r="C29" s="943" t="s">
        <v>120</v>
      </c>
      <c r="D29" s="1117" t="s">
        <v>991</v>
      </c>
      <c r="E29" s="879"/>
      <c r="F29" s="1115"/>
      <c r="G29" s="161"/>
      <c r="H29" s="1097"/>
      <c r="I29" s="1097"/>
    </row>
    <row r="30" spans="1:9" ht="12" customHeight="1">
      <c r="A30" s="878"/>
      <c r="B30" s="878"/>
      <c r="C30" s="879"/>
      <c r="D30" s="879" t="s">
        <v>992</v>
      </c>
      <c r="E30" s="879"/>
      <c r="F30" s="1115"/>
      <c r="G30" s="161"/>
      <c r="H30" s="1097"/>
      <c r="I30" s="1097"/>
    </row>
    <row r="31" spans="1:9" ht="12" customHeight="1">
      <c r="A31" s="878"/>
      <c r="B31" s="878"/>
      <c r="C31" s="879"/>
      <c r="D31" s="879" t="s">
        <v>993</v>
      </c>
      <c r="E31" s="879"/>
      <c r="F31" s="1115"/>
      <c r="G31" s="161"/>
      <c r="H31" s="1097"/>
      <c r="I31" s="1097"/>
    </row>
    <row r="32" spans="1:9" ht="12" customHeight="1">
      <c r="A32" s="878"/>
      <c r="B32" s="878"/>
      <c r="C32" s="879"/>
      <c r="D32" s="879" t="s">
        <v>994</v>
      </c>
      <c r="E32" s="879"/>
      <c r="F32" s="1115"/>
      <c r="G32" s="161"/>
      <c r="H32" s="1097"/>
      <c r="I32" s="1097"/>
    </row>
    <row r="33" spans="1:9" ht="12" customHeight="1">
      <c r="A33" s="878"/>
      <c r="B33" s="878"/>
      <c r="C33" s="879"/>
      <c r="D33" s="879"/>
      <c r="E33" s="879"/>
      <c r="F33" s="1115"/>
      <c r="G33" s="161"/>
      <c r="H33" s="1097"/>
      <c r="I33" s="1097"/>
    </row>
    <row r="34" spans="1:9" ht="12" customHeight="1">
      <c r="A34" s="878"/>
      <c r="B34" s="878"/>
      <c r="C34" s="879"/>
      <c r="D34" s="943" t="s">
        <v>120</v>
      </c>
      <c r="E34" s="943" t="s">
        <v>639</v>
      </c>
      <c r="F34" s="1118" t="s">
        <v>144</v>
      </c>
      <c r="G34" s="161">
        <v>5</v>
      </c>
      <c r="H34" s="1119"/>
      <c r="I34" s="991"/>
    </row>
    <row r="35" spans="1:9" ht="12" customHeight="1">
      <c r="A35" s="850"/>
      <c r="B35" s="850"/>
      <c r="C35" s="943"/>
      <c r="D35" s="943"/>
      <c r="E35" s="943"/>
      <c r="F35" s="161"/>
      <c r="G35" s="161"/>
      <c r="H35" s="1065"/>
      <c r="I35" s="1098"/>
    </row>
    <row r="36" spans="1:9" ht="12" customHeight="1">
      <c r="A36" s="850" t="s">
        <v>54</v>
      </c>
      <c r="B36" s="851" t="s">
        <v>158</v>
      </c>
      <c r="C36" s="153" t="s">
        <v>322</v>
      </c>
      <c r="D36" s="951"/>
      <c r="E36" s="1120"/>
      <c r="F36" s="154"/>
      <c r="G36" s="161"/>
      <c r="H36" s="1065"/>
      <c r="I36" s="1098"/>
    </row>
    <row r="37" spans="1:9" ht="12" customHeight="1">
      <c r="A37" s="850"/>
      <c r="B37" s="851"/>
      <c r="C37" s="153" t="s">
        <v>318</v>
      </c>
      <c r="D37" s="951"/>
      <c r="E37" s="1120"/>
      <c r="F37" s="154"/>
      <c r="G37" s="161"/>
      <c r="H37" s="1065"/>
      <c r="I37" s="1098"/>
    </row>
    <row r="38" spans="1:9" ht="12" customHeight="1">
      <c r="A38" s="850"/>
      <c r="B38" s="851"/>
      <c r="C38" s="153" t="s">
        <v>319</v>
      </c>
      <c r="D38" s="951"/>
      <c r="E38" s="1120"/>
      <c r="F38" s="154"/>
      <c r="G38" s="161"/>
      <c r="H38" s="1065"/>
      <c r="I38" s="1098"/>
    </row>
    <row r="39" spans="1:9" ht="12" customHeight="1">
      <c r="A39" s="850"/>
      <c r="B39" s="850"/>
      <c r="C39" s="159" t="s">
        <v>320</v>
      </c>
      <c r="D39" s="943"/>
      <c r="F39" s="154"/>
      <c r="G39" s="161"/>
      <c r="H39" s="1065"/>
      <c r="I39" s="1098"/>
    </row>
    <row r="40" spans="1:9" ht="12" customHeight="1">
      <c r="A40" s="850"/>
      <c r="B40" s="850"/>
      <c r="C40" s="943" t="s">
        <v>120</v>
      </c>
      <c r="D40" s="155" t="s">
        <v>481</v>
      </c>
      <c r="E40" s="156"/>
      <c r="F40" s="157"/>
      <c r="G40" s="161"/>
      <c r="H40" s="1065"/>
      <c r="I40" s="1098"/>
    </row>
    <row r="41" spans="1:9" ht="12" customHeight="1">
      <c r="A41" s="850"/>
      <c r="B41" s="850"/>
      <c r="C41" s="943"/>
      <c r="D41" s="943" t="s">
        <v>321</v>
      </c>
      <c r="E41" s="156"/>
      <c r="F41" s="157" t="s">
        <v>144</v>
      </c>
      <c r="G41" s="161">
        <v>1</v>
      </c>
      <c r="H41" s="1065"/>
      <c r="I41" s="1098"/>
    </row>
    <row r="42" spans="1:9" ht="12" customHeight="1">
      <c r="A42" s="850"/>
      <c r="B42" s="850"/>
      <c r="C42" s="943"/>
      <c r="D42" s="943"/>
      <c r="E42" s="158"/>
      <c r="F42" s="157"/>
      <c r="G42" s="161"/>
      <c r="H42" s="1065"/>
      <c r="I42" s="1098"/>
    </row>
    <row r="43" spans="1:9" ht="12" customHeight="1">
      <c r="A43" s="850" t="s">
        <v>482</v>
      </c>
      <c r="B43" s="851" t="s">
        <v>483</v>
      </c>
      <c r="C43" s="153" t="s">
        <v>484</v>
      </c>
      <c r="D43" s="153"/>
      <c r="E43" s="153"/>
      <c r="F43" s="269"/>
      <c r="G43" s="161"/>
      <c r="H43" s="1121"/>
      <c r="I43" s="1098"/>
    </row>
    <row r="44" spans="1:9" ht="12" customHeight="1">
      <c r="A44" s="850"/>
      <c r="B44" s="850"/>
      <c r="C44" s="943"/>
      <c r="D44" s="943"/>
      <c r="E44" s="158"/>
      <c r="F44" s="157"/>
      <c r="G44" s="161"/>
      <c r="H44" s="1065"/>
      <c r="I44" s="1098"/>
    </row>
    <row r="45" spans="1:9" ht="12" customHeight="1">
      <c r="A45" s="850"/>
      <c r="B45" s="851"/>
      <c r="C45" s="943" t="s">
        <v>120</v>
      </c>
      <c r="D45" s="943" t="s">
        <v>485</v>
      </c>
      <c r="E45" s="158"/>
      <c r="F45" s="157"/>
      <c r="G45" s="161"/>
      <c r="H45" s="1065"/>
      <c r="I45" s="1098"/>
    </row>
    <row r="46" spans="1:9" ht="12" customHeight="1">
      <c r="A46" s="850"/>
      <c r="B46" s="850"/>
      <c r="C46" s="943"/>
      <c r="D46" s="943" t="s">
        <v>342</v>
      </c>
      <c r="E46" s="158"/>
      <c r="F46" s="157" t="s">
        <v>144</v>
      </c>
      <c r="G46" s="161">
        <v>1</v>
      </c>
      <c r="H46" s="1065"/>
      <c r="I46" s="1098"/>
    </row>
    <row r="47" spans="1:9" ht="12" customHeight="1">
      <c r="A47" s="850"/>
      <c r="B47" s="850"/>
      <c r="C47" s="943"/>
      <c r="D47" s="943"/>
      <c r="E47" s="158"/>
      <c r="F47" s="157"/>
      <c r="G47" s="161"/>
      <c r="H47" s="1065"/>
      <c r="I47" s="1098"/>
    </row>
    <row r="48" spans="1:9" ht="12" customHeight="1">
      <c r="A48" s="850"/>
      <c r="B48" s="850"/>
      <c r="C48" s="943"/>
      <c r="D48" s="943"/>
      <c r="E48" s="158"/>
      <c r="F48" s="157"/>
      <c r="G48" s="161"/>
      <c r="H48" s="1065"/>
      <c r="I48" s="1098"/>
    </row>
    <row r="49" spans="1:9" ht="12" customHeight="1">
      <c r="A49" s="850"/>
      <c r="B49" s="850"/>
      <c r="C49" s="943"/>
      <c r="D49" s="943"/>
      <c r="E49" s="158"/>
      <c r="F49" s="157"/>
      <c r="G49" s="161"/>
      <c r="H49" s="1065"/>
      <c r="I49" s="1098"/>
    </row>
    <row r="50" spans="1:9" ht="12" customHeight="1">
      <c r="A50" s="850"/>
      <c r="B50" s="850"/>
      <c r="C50" s="943"/>
      <c r="D50" s="943"/>
      <c r="E50" s="158"/>
      <c r="F50" s="157"/>
      <c r="G50" s="161"/>
      <c r="H50" s="1065"/>
      <c r="I50" s="1098"/>
    </row>
    <row r="51" spans="1:9" ht="12" customHeight="1">
      <c r="A51" s="850"/>
      <c r="B51" s="850"/>
      <c r="C51" s="943"/>
      <c r="D51" s="943"/>
      <c r="E51" s="158"/>
      <c r="F51" s="157"/>
      <c r="G51" s="1112"/>
      <c r="H51" s="1065"/>
      <c r="I51" s="1098"/>
    </row>
    <row r="52" spans="1:9" ht="12" customHeight="1">
      <c r="A52" s="850"/>
      <c r="B52" s="850"/>
      <c r="C52" s="943"/>
      <c r="D52" s="943"/>
      <c r="E52" s="158"/>
      <c r="F52" s="157"/>
      <c r="G52" s="1112"/>
      <c r="H52" s="1065"/>
      <c r="I52" s="1098"/>
    </row>
    <row r="53" spans="1:9" ht="12" customHeight="1">
      <c r="A53" s="850"/>
      <c r="B53" s="850"/>
      <c r="C53" s="943"/>
      <c r="D53" s="943"/>
      <c r="E53" s="158"/>
      <c r="F53" s="157"/>
      <c r="G53" s="1112"/>
      <c r="H53" s="1065"/>
      <c r="I53" s="1098"/>
    </row>
    <row r="54" spans="1:9" ht="12" customHeight="1">
      <c r="A54" s="850"/>
      <c r="B54" s="850"/>
      <c r="C54" s="943"/>
      <c r="D54" s="943"/>
      <c r="E54" s="158"/>
      <c r="F54" s="157"/>
      <c r="G54" s="1112"/>
      <c r="H54" s="1065"/>
      <c r="I54" s="1098"/>
    </row>
    <row r="55" spans="1:9" ht="12" customHeight="1">
      <c r="A55" s="850"/>
      <c r="B55" s="850"/>
      <c r="C55" s="943"/>
      <c r="D55" s="943"/>
      <c r="E55" s="158"/>
      <c r="F55" s="157"/>
      <c r="G55" s="1112"/>
      <c r="H55" s="1065"/>
      <c r="I55" s="1098"/>
    </row>
    <row r="56" spans="1:9" ht="12" customHeight="1">
      <c r="A56" s="850"/>
      <c r="B56" s="850"/>
      <c r="C56" s="943"/>
      <c r="D56" s="943"/>
      <c r="E56" s="943"/>
      <c r="F56" s="161"/>
      <c r="G56" s="1112"/>
      <c r="H56" s="1065"/>
      <c r="I56" s="1098" t="str">
        <f>IF(OR(AND(G56="Prov",H56="Sum"),(H56="PC Sum")),". . . . . . . . .00",IF(ISERR(G56*H56),"",IF(G56*H56=0,"",ROUND(G56*H56,2))))</f>
        <v/>
      </c>
    </row>
    <row r="57" spans="1:9" ht="12" customHeight="1">
      <c r="A57" s="963"/>
      <c r="B57" s="964"/>
      <c r="C57" s="964"/>
      <c r="D57" s="964"/>
      <c r="E57" s="964"/>
      <c r="F57" s="965"/>
      <c r="G57" s="1122"/>
      <c r="H57" s="1123"/>
      <c r="I57" s="1124"/>
    </row>
    <row r="58" spans="1:9" ht="12" customHeight="1">
      <c r="A58" s="850"/>
      <c r="B58" s="951" t="s">
        <v>164</v>
      </c>
      <c r="C58" s="943"/>
      <c r="D58" s="943"/>
      <c r="E58" s="943"/>
      <c r="F58" s="944"/>
      <c r="G58" s="1125"/>
      <c r="H58" s="1126"/>
      <c r="I58" s="1127"/>
    </row>
    <row r="59" spans="1:9" ht="12" customHeight="1">
      <c r="A59" s="968"/>
      <c r="B59" s="969"/>
      <c r="C59" s="969"/>
      <c r="D59" s="969"/>
      <c r="E59" s="969"/>
      <c r="F59" s="970"/>
      <c r="G59" s="1128"/>
      <c r="H59" s="1129"/>
      <c r="I59" s="1130"/>
    </row>
    <row r="60" spans="1:9" ht="12" customHeight="1">
      <c r="A60" s="943"/>
      <c r="B60" s="943"/>
      <c r="C60" s="943"/>
      <c r="D60" s="943"/>
      <c r="E60" s="943"/>
      <c r="F60" s="944"/>
      <c r="G60" s="1099"/>
      <c r="H60" s="1101"/>
      <c r="I60" s="1131"/>
    </row>
  </sheetData>
  <printOptions horizontalCentered="1" verticalCentered="1"/>
  <pageMargins left="0.7" right="0.7" top="0.75" bottom="0.75" header="0.3" footer="0.3"/>
  <pageSetup paperSize="9" firstPageNumber="23" orientation="portrait" useFirstPageNumber="1" horizontalDpi="300" verticalDpi="300" r:id="rId1"/>
  <headerFooter alignWithMargins="0">
    <oddHeader>&amp;CC2.&amp;P</oddHeader>
    <oddFooter>&amp;L&amp;"Arial,Italic"&amp;8 1006 (ENGACES 02/2016)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98" zoomScaleNormal="100" zoomScaleSheetLayoutView="98" workbookViewId="0">
      <selection activeCell="N17" sqref="N17"/>
    </sheetView>
  </sheetViews>
  <sheetFormatPr defaultRowHeight="12.75"/>
  <cols>
    <col min="1" max="1" width="8.85546875" customWidth="1"/>
    <col min="2" max="2" width="7.42578125" customWidth="1"/>
    <col min="3" max="3" width="3.85546875" customWidth="1"/>
    <col min="4" max="4" width="6.5703125" customWidth="1"/>
    <col min="5" max="5" width="24.85546875" customWidth="1"/>
    <col min="6" max="6" width="5.85546875" customWidth="1"/>
    <col min="7" max="7" width="7.42578125" customWidth="1"/>
    <col min="8" max="8" width="10.5703125" customWidth="1"/>
    <col min="9" max="9" width="12.42578125" customWidth="1"/>
  </cols>
  <sheetData>
    <row r="1" spans="1:11">
      <c r="A1" s="141"/>
      <c r="B1" s="141"/>
      <c r="C1" s="141"/>
      <c r="D1" s="141"/>
      <c r="E1" s="141"/>
      <c r="F1" s="140"/>
      <c r="G1" s="47"/>
      <c r="H1" s="28"/>
      <c r="I1" s="57" t="s">
        <v>916</v>
      </c>
    </row>
    <row r="2" spans="1:11">
      <c r="A2" s="141"/>
      <c r="B2" s="141"/>
      <c r="C2" s="141"/>
      <c r="D2" s="141"/>
      <c r="E2" s="141"/>
      <c r="F2" s="140"/>
      <c r="G2" s="51"/>
      <c r="H2" s="33"/>
      <c r="I2" s="59"/>
    </row>
    <row r="3" spans="1:11">
      <c r="A3" s="182" t="s">
        <v>18</v>
      </c>
      <c r="B3" s="182" t="s">
        <v>20</v>
      </c>
      <c r="C3" s="181"/>
      <c r="D3" s="181"/>
      <c r="E3" s="181"/>
      <c r="F3" s="180"/>
      <c r="G3" s="791"/>
      <c r="H3" s="180"/>
      <c r="I3" s="142"/>
    </row>
    <row r="4" spans="1:11">
      <c r="A4" s="175" t="s">
        <v>19</v>
      </c>
      <c r="B4" s="175" t="s">
        <v>27</v>
      </c>
      <c r="C4" s="172"/>
      <c r="D4" s="172"/>
      <c r="E4" s="172" t="s">
        <v>21</v>
      </c>
      <c r="F4" s="179" t="s">
        <v>22</v>
      </c>
      <c r="G4" s="44" t="s">
        <v>23</v>
      </c>
      <c r="H4" s="11" t="s">
        <v>24</v>
      </c>
      <c r="I4" s="40" t="s">
        <v>25</v>
      </c>
    </row>
    <row r="5" spans="1:11">
      <c r="A5" s="178" t="s">
        <v>26</v>
      </c>
      <c r="B5" s="178"/>
      <c r="C5" s="177"/>
      <c r="D5" s="177"/>
      <c r="E5" s="177"/>
      <c r="F5" s="176"/>
      <c r="G5" s="45" t="s">
        <v>28</v>
      </c>
      <c r="H5" s="674"/>
      <c r="I5" s="41"/>
    </row>
    <row r="6" spans="1:11">
      <c r="A6" s="173"/>
      <c r="B6" s="173"/>
      <c r="C6" s="141"/>
      <c r="D6" s="141"/>
      <c r="E6" s="141"/>
      <c r="F6" s="174"/>
      <c r="G6" s="49"/>
      <c r="H6" s="30"/>
      <c r="I6" s="56"/>
    </row>
    <row r="7" spans="1:11">
      <c r="A7" s="173" t="s">
        <v>343</v>
      </c>
      <c r="B7" s="792" t="s">
        <v>917</v>
      </c>
      <c r="C7" s="145" t="s">
        <v>918</v>
      </c>
      <c r="D7" s="145"/>
      <c r="E7" s="793"/>
      <c r="F7" s="174"/>
      <c r="G7" s="49"/>
      <c r="H7" s="30"/>
      <c r="I7" s="56"/>
    </row>
    <row r="8" spans="1:11">
      <c r="A8" s="794" t="s">
        <v>919</v>
      </c>
      <c r="B8" s="173"/>
      <c r="C8" s="141"/>
      <c r="D8" s="141"/>
      <c r="E8" s="141"/>
      <c r="F8" s="174"/>
      <c r="G8" s="49"/>
      <c r="H8" s="30"/>
      <c r="I8" s="56"/>
    </row>
    <row r="9" spans="1:11">
      <c r="A9" s="173"/>
      <c r="B9" s="173"/>
      <c r="C9" s="141"/>
      <c r="D9" s="141"/>
      <c r="E9" s="141"/>
      <c r="F9" s="174"/>
      <c r="G9" s="49"/>
      <c r="H9" s="30"/>
      <c r="I9" s="56"/>
    </row>
    <row r="10" spans="1:11">
      <c r="A10" s="794" t="s">
        <v>920</v>
      </c>
      <c r="B10" s="792" t="s">
        <v>921</v>
      </c>
      <c r="C10" s="795" t="s">
        <v>922</v>
      </c>
      <c r="D10" s="795"/>
      <c r="E10" s="795"/>
      <c r="F10" s="315"/>
      <c r="G10" s="796"/>
      <c r="H10" s="30"/>
      <c r="I10" s="56"/>
    </row>
    <row r="11" spans="1:11">
      <c r="A11" s="794" t="s">
        <v>53</v>
      </c>
      <c r="B11" s="797"/>
      <c r="C11" s="793"/>
      <c r="D11" s="793"/>
      <c r="E11" s="793"/>
      <c r="F11" s="798"/>
      <c r="G11" s="796"/>
      <c r="H11" s="30"/>
      <c r="I11" s="56"/>
    </row>
    <row r="12" spans="1:11">
      <c r="A12" s="794"/>
      <c r="B12" s="797"/>
      <c r="C12" s="799" t="s">
        <v>120</v>
      </c>
      <c r="D12" s="800" t="s">
        <v>923</v>
      </c>
      <c r="E12" s="801"/>
      <c r="F12" s="798"/>
      <c r="G12" s="796"/>
      <c r="H12" s="681"/>
      <c r="I12" s="293"/>
    </row>
    <row r="13" spans="1:11">
      <c r="A13" s="794"/>
      <c r="B13" s="797"/>
      <c r="C13" s="801"/>
      <c r="D13" s="802" t="s">
        <v>924</v>
      </c>
      <c r="E13" s="801"/>
      <c r="F13" s="798" t="s">
        <v>517</v>
      </c>
      <c r="G13" s="798">
        <v>600</v>
      </c>
      <c r="H13" s="681"/>
      <c r="I13" s="293"/>
      <c r="K13">
        <f>480*1.2</f>
        <v>576</v>
      </c>
    </row>
    <row r="14" spans="1:11">
      <c r="A14" s="794"/>
      <c r="B14" s="797"/>
      <c r="C14" s="801"/>
      <c r="D14" s="801"/>
      <c r="E14" s="801"/>
      <c r="F14" s="794"/>
      <c r="G14" s="798"/>
      <c r="H14" s="30"/>
      <c r="I14" s="56"/>
    </row>
    <row r="15" spans="1:11">
      <c r="A15" s="794"/>
      <c r="B15" s="797"/>
      <c r="C15" s="803" t="s">
        <v>124</v>
      </c>
      <c r="D15" s="802" t="s">
        <v>925</v>
      </c>
      <c r="E15" s="801"/>
      <c r="F15" s="804" t="s">
        <v>41</v>
      </c>
      <c r="G15" s="798">
        <v>30</v>
      </c>
      <c r="H15" s="682"/>
      <c r="I15" s="805"/>
    </row>
    <row r="16" spans="1:11">
      <c r="A16" s="794"/>
      <c r="B16" s="797"/>
      <c r="C16" s="793"/>
      <c r="D16" s="801"/>
      <c r="E16" s="801"/>
      <c r="F16" s="798"/>
      <c r="G16" s="798"/>
      <c r="H16" s="681"/>
      <c r="I16" s="293"/>
    </row>
    <row r="17" spans="1:9">
      <c r="A17" s="794"/>
      <c r="B17" s="797"/>
      <c r="C17" s="793"/>
      <c r="D17" s="793"/>
      <c r="E17" s="793"/>
      <c r="F17" s="798"/>
      <c r="G17" s="49"/>
      <c r="H17" s="30"/>
      <c r="I17" s="56"/>
    </row>
    <row r="18" spans="1:9">
      <c r="A18" s="794"/>
      <c r="B18" s="797"/>
      <c r="C18" s="793"/>
      <c r="D18" s="793"/>
      <c r="E18" s="793"/>
      <c r="F18" s="798"/>
      <c r="G18" s="796"/>
      <c r="H18" s="30"/>
      <c r="I18" s="56"/>
    </row>
    <row r="19" spans="1:9">
      <c r="A19" s="794"/>
      <c r="B19" s="797"/>
      <c r="C19" s="793"/>
      <c r="D19" s="793"/>
      <c r="E19" s="793"/>
      <c r="F19" s="798"/>
      <c r="G19" s="796"/>
      <c r="H19" s="30"/>
      <c r="I19" s="56"/>
    </row>
    <row r="20" spans="1:9">
      <c r="A20" s="794"/>
      <c r="B20" s="797"/>
      <c r="C20" s="793"/>
      <c r="D20" s="793"/>
      <c r="E20" s="793"/>
      <c r="F20" s="798"/>
      <c r="G20" s="796"/>
      <c r="H20" s="30"/>
      <c r="I20" s="56"/>
    </row>
    <row r="21" spans="1:9">
      <c r="A21" s="794"/>
      <c r="B21" s="797"/>
      <c r="C21" s="793"/>
      <c r="D21" s="793"/>
      <c r="E21" s="793"/>
      <c r="F21" s="798"/>
      <c r="G21" s="796"/>
      <c r="H21" s="30"/>
      <c r="I21" s="56"/>
    </row>
    <row r="22" spans="1:9">
      <c r="A22" s="794"/>
      <c r="B22" s="797"/>
      <c r="C22" s="793"/>
      <c r="D22" s="793"/>
      <c r="E22" s="793"/>
      <c r="F22" s="798"/>
      <c r="G22" s="796"/>
      <c r="H22" s="30"/>
      <c r="I22" s="56"/>
    </row>
    <row r="23" spans="1:9">
      <c r="A23" s="315"/>
      <c r="B23" s="315"/>
      <c r="C23" s="146"/>
      <c r="D23" s="146"/>
      <c r="E23" s="146"/>
      <c r="F23" s="315"/>
      <c r="G23" s="806"/>
      <c r="H23" s="30"/>
      <c r="I23" s="147"/>
    </row>
    <row r="24" spans="1:9">
      <c r="A24" s="315"/>
      <c r="B24" s="315"/>
      <c r="C24" s="146"/>
      <c r="D24" s="146"/>
      <c r="E24" s="146"/>
      <c r="F24" s="315"/>
      <c r="G24" s="806"/>
      <c r="H24" s="30"/>
      <c r="I24" s="56"/>
    </row>
    <row r="25" spans="1:9">
      <c r="A25" s="315"/>
      <c r="B25" s="315"/>
      <c r="C25" s="146"/>
      <c r="D25" s="146"/>
      <c r="E25" s="146"/>
      <c r="F25" s="315"/>
      <c r="G25" s="806"/>
      <c r="H25" s="30"/>
      <c r="I25" s="56"/>
    </row>
    <row r="26" spans="1:9">
      <c r="A26" s="315"/>
      <c r="B26" s="315"/>
      <c r="C26" s="146"/>
      <c r="D26" s="146"/>
      <c r="E26" s="146"/>
      <c r="F26" s="315"/>
      <c r="G26" s="806"/>
      <c r="H26" s="30"/>
      <c r="I26" s="56"/>
    </row>
    <row r="27" spans="1:9">
      <c r="A27" s="315"/>
      <c r="B27" s="315"/>
      <c r="C27" s="146"/>
      <c r="D27" s="146"/>
      <c r="E27" s="146"/>
      <c r="F27" s="315"/>
      <c r="G27" s="806"/>
      <c r="H27" s="30"/>
      <c r="I27" s="56"/>
    </row>
    <row r="28" spans="1:9">
      <c r="A28" s="315"/>
      <c r="B28" s="315"/>
      <c r="C28" s="146"/>
      <c r="D28" s="146"/>
      <c r="E28" s="146"/>
      <c r="F28" s="315"/>
      <c r="G28" s="806"/>
      <c r="H28" s="30"/>
      <c r="I28" s="56"/>
    </row>
    <row r="29" spans="1:9">
      <c r="A29" s="315"/>
      <c r="B29" s="315"/>
      <c r="C29" s="146"/>
      <c r="D29" s="146"/>
      <c r="E29" s="146"/>
      <c r="F29" s="315"/>
      <c r="G29" s="806"/>
      <c r="H29" s="30"/>
      <c r="I29" s="56"/>
    </row>
    <row r="30" spans="1:9">
      <c r="A30" s="794"/>
      <c r="B30" s="797"/>
      <c r="C30" s="793"/>
      <c r="D30" s="793"/>
      <c r="E30" s="793"/>
      <c r="F30" s="798"/>
      <c r="G30" s="796"/>
      <c r="H30" s="30"/>
      <c r="I30" s="56"/>
    </row>
    <row r="31" spans="1:9">
      <c r="A31" s="794"/>
      <c r="B31" s="797"/>
      <c r="C31" s="793"/>
      <c r="D31" s="793"/>
      <c r="E31" s="793"/>
      <c r="F31" s="798"/>
      <c r="G31" s="796"/>
      <c r="H31" s="30"/>
      <c r="I31" s="56"/>
    </row>
    <row r="32" spans="1:9">
      <c r="A32" s="794"/>
      <c r="B32" s="797"/>
      <c r="C32" s="807"/>
      <c r="D32" s="807"/>
      <c r="E32" s="793"/>
      <c r="F32" s="798"/>
      <c r="G32" s="796"/>
      <c r="H32" s="30"/>
      <c r="I32" s="56"/>
    </row>
    <row r="33" spans="1:9">
      <c r="A33" s="794"/>
      <c r="B33" s="797"/>
      <c r="C33" s="793"/>
      <c r="D33" s="793"/>
      <c r="E33" s="793"/>
      <c r="F33" s="798"/>
      <c r="G33" s="796"/>
      <c r="H33" s="30"/>
      <c r="I33" s="56"/>
    </row>
    <row r="34" spans="1:9">
      <c r="A34" s="794"/>
      <c r="B34" s="797"/>
      <c r="C34" s="807"/>
      <c r="D34" s="807"/>
      <c r="E34" s="793"/>
      <c r="F34" s="798"/>
      <c r="G34" s="796"/>
      <c r="H34" s="30"/>
      <c r="I34" s="56"/>
    </row>
    <row r="35" spans="1:9">
      <c r="A35" s="798"/>
      <c r="B35" s="797"/>
      <c r="C35" s="807"/>
      <c r="D35" s="807"/>
      <c r="E35" s="793"/>
      <c r="F35" s="798"/>
      <c r="G35" s="796"/>
      <c r="H35" s="30"/>
      <c r="I35" s="147"/>
    </row>
    <row r="36" spans="1:9">
      <c r="A36" s="798"/>
      <c r="B36" s="797"/>
      <c r="C36" s="807"/>
      <c r="D36" s="807"/>
      <c r="E36" s="793"/>
      <c r="F36" s="798"/>
      <c r="G36" s="796"/>
      <c r="H36" s="30"/>
      <c r="I36" s="56"/>
    </row>
    <row r="37" spans="1:9">
      <c r="A37" s="798"/>
      <c r="B37" s="797"/>
      <c r="C37" s="807"/>
      <c r="D37" s="807"/>
      <c r="E37" s="793"/>
      <c r="F37" s="798"/>
      <c r="G37" s="796"/>
      <c r="H37" s="30"/>
      <c r="I37" s="56"/>
    </row>
    <row r="38" spans="1:9">
      <c r="A38" s="798"/>
      <c r="B38" s="792"/>
      <c r="C38" s="808"/>
      <c r="D38" s="807"/>
      <c r="E38" s="793"/>
      <c r="F38" s="798"/>
      <c r="G38" s="796"/>
      <c r="H38" s="30"/>
      <c r="I38" s="101"/>
    </row>
    <row r="39" spans="1:9">
      <c r="A39" s="798"/>
      <c r="B39" s="797"/>
      <c r="C39" s="807"/>
      <c r="D39" s="807"/>
      <c r="E39" s="793"/>
      <c r="F39" s="798"/>
      <c r="G39" s="796"/>
      <c r="H39" s="30"/>
      <c r="I39" s="101"/>
    </row>
    <row r="40" spans="1:9">
      <c r="A40" s="798"/>
      <c r="B40" s="797"/>
      <c r="C40" s="807"/>
      <c r="D40" s="793"/>
      <c r="E40" s="793"/>
      <c r="F40" s="798"/>
      <c r="G40" s="796"/>
      <c r="H40" s="30"/>
      <c r="I40" s="147"/>
    </row>
    <row r="41" spans="1:9">
      <c r="A41" s="798"/>
      <c r="B41" s="797"/>
      <c r="C41" s="807"/>
      <c r="D41" s="793"/>
      <c r="E41" s="793"/>
      <c r="F41" s="798"/>
      <c r="G41" s="49"/>
      <c r="H41" s="30"/>
      <c r="I41" s="101"/>
    </row>
    <row r="42" spans="1:9">
      <c r="A42" s="798"/>
      <c r="B42" s="797"/>
      <c r="C42" s="807"/>
      <c r="D42" s="793"/>
      <c r="E42" s="793"/>
      <c r="F42" s="798"/>
      <c r="G42" s="49"/>
      <c r="H42" s="30"/>
      <c r="I42" s="101"/>
    </row>
    <row r="43" spans="1:9">
      <c r="A43" s="798"/>
      <c r="B43" s="797"/>
      <c r="C43" s="807"/>
      <c r="D43" s="793"/>
      <c r="E43" s="793"/>
      <c r="F43" s="798"/>
      <c r="G43" s="49"/>
      <c r="H43" s="30"/>
      <c r="I43" s="101"/>
    </row>
    <row r="44" spans="1:9">
      <c r="A44" s="798"/>
      <c r="B44" s="797"/>
      <c r="C44" s="807"/>
      <c r="D44" s="807"/>
      <c r="E44" s="793"/>
      <c r="F44" s="798"/>
      <c r="G44" s="49"/>
      <c r="H44" s="30"/>
      <c r="I44" s="101"/>
    </row>
    <row r="45" spans="1:9">
      <c r="A45" s="798"/>
      <c r="B45" s="797"/>
      <c r="C45" s="807"/>
      <c r="D45" s="807"/>
      <c r="E45" s="793"/>
      <c r="F45" s="798"/>
      <c r="G45" s="49"/>
      <c r="H45" s="30"/>
      <c r="I45" s="101"/>
    </row>
    <row r="46" spans="1:9">
      <c r="A46" s="798"/>
      <c r="B46" s="792"/>
      <c r="C46" s="808"/>
      <c r="D46" s="807"/>
      <c r="E46" s="793"/>
      <c r="F46" s="798"/>
      <c r="G46" s="49"/>
      <c r="H46" s="30"/>
      <c r="I46" s="101"/>
    </row>
    <row r="47" spans="1:9">
      <c r="A47" s="798"/>
      <c r="B47" s="792"/>
      <c r="C47" s="808"/>
      <c r="D47" s="807"/>
      <c r="E47" s="793"/>
      <c r="F47" s="798"/>
      <c r="G47" s="49"/>
      <c r="H47" s="30"/>
      <c r="I47" s="101"/>
    </row>
    <row r="48" spans="1:9">
      <c r="A48" s="798"/>
      <c r="B48" s="792"/>
      <c r="C48" s="809"/>
      <c r="D48" s="807"/>
      <c r="E48" s="793"/>
      <c r="F48" s="798"/>
      <c r="G48" s="49"/>
      <c r="H48" s="30"/>
      <c r="I48" s="101"/>
    </row>
    <row r="49" spans="1:9">
      <c r="A49" s="798"/>
      <c r="B49" s="792"/>
      <c r="C49" s="808"/>
      <c r="D49" s="807"/>
      <c r="E49" s="793"/>
      <c r="F49" s="798"/>
      <c r="G49" s="49"/>
      <c r="H49" s="30"/>
      <c r="I49" s="101"/>
    </row>
    <row r="50" spans="1:9">
      <c r="A50" s="798"/>
      <c r="B50" s="792"/>
      <c r="C50" s="808"/>
      <c r="D50" s="807"/>
      <c r="E50" s="793"/>
      <c r="F50" s="798"/>
      <c r="G50" s="49"/>
      <c r="H50" s="30"/>
      <c r="I50" s="101"/>
    </row>
    <row r="51" spans="1:9">
      <c r="A51" s="798"/>
      <c r="B51" s="797"/>
      <c r="C51" s="807"/>
      <c r="D51" s="807"/>
      <c r="E51" s="793"/>
      <c r="F51" s="798"/>
      <c r="G51" s="49"/>
      <c r="H51" s="30"/>
      <c r="I51" s="101"/>
    </row>
    <row r="52" spans="1:9">
      <c r="A52" s="173"/>
      <c r="B52" s="173"/>
      <c r="C52" s="141"/>
      <c r="D52" s="141"/>
      <c r="E52" s="141"/>
      <c r="F52" s="174"/>
      <c r="G52" s="49"/>
      <c r="H52" s="30"/>
      <c r="I52" s="101"/>
    </row>
    <row r="53" spans="1:9">
      <c r="A53" s="173"/>
      <c r="B53" s="173"/>
      <c r="C53" s="141"/>
      <c r="D53" s="141"/>
      <c r="E53" s="141"/>
      <c r="F53" s="174"/>
      <c r="G53" s="49"/>
      <c r="H53" s="30"/>
      <c r="I53" s="101"/>
    </row>
    <row r="54" spans="1:9">
      <c r="A54" s="173"/>
      <c r="B54" s="173"/>
      <c r="C54" s="141"/>
      <c r="D54" s="141"/>
      <c r="E54" s="141"/>
      <c r="F54" s="174"/>
      <c r="G54" s="49"/>
      <c r="H54" s="30"/>
      <c r="I54" s="101"/>
    </row>
    <row r="55" spans="1:9">
      <c r="A55" s="174"/>
      <c r="B55" s="173"/>
      <c r="C55" s="810"/>
      <c r="D55" s="810"/>
      <c r="E55" s="146"/>
      <c r="F55" s="174"/>
      <c r="G55" s="48"/>
      <c r="H55" s="30"/>
      <c r="I55" s="56"/>
    </row>
    <row r="56" spans="1:9">
      <c r="A56" s="676"/>
      <c r="B56" s="183"/>
      <c r="C56" s="811"/>
      <c r="D56" s="811"/>
      <c r="E56" s="812"/>
      <c r="F56" s="184"/>
      <c r="G56" s="50"/>
      <c r="H56" s="32"/>
      <c r="I56" s="170"/>
    </row>
    <row r="57" spans="1:9">
      <c r="A57" s="174"/>
      <c r="B57" s="172" t="s">
        <v>926</v>
      </c>
      <c r="C57" s="810"/>
      <c r="D57" s="810"/>
      <c r="E57" s="146"/>
      <c r="F57" s="140"/>
      <c r="G57" s="51"/>
      <c r="H57" s="33"/>
      <c r="I57" s="684"/>
    </row>
    <row r="58" spans="1:9">
      <c r="A58" s="330"/>
      <c r="B58" s="185"/>
      <c r="C58" s="813"/>
      <c r="D58" s="813"/>
      <c r="E58" s="814"/>
      <c r="F58" s="186"/>
      <c r="G58" s="52"/>
      <c r="H58" s="34"/>
      <c r="I58" s="169"/>
    </row>
    <row r="59" spans="1:9">
      <c r="A59" s="141"/>
      <c r="B59" s="141"/>
      <c r="C59" s="141"/>
      <c r="D59" s="141"/>
      <c r="E59" s="141"/>
      <c r="F59" s="140"/>
      <c r="G59" s="51"/>
      <c r="H59" s="33"/>
      <c r="I59" s="815"/>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view="pageBreakPreview" zoomScale="118" zoomScaleNormal="100" zoomScaleSheetLayoutView="118" workbookViewId="0">
      <selection activeCell="L22" sqref="L22"/>
    </sheetView>
  </sheetViews>
  <sheetFormatPr defaultColWidth="8.5703125" defaultRowHeight="12.75"/>
  <cols>
    <col min="1" max="1" width="9.140625" style="146" customWidth="1"/>
    <col min="2" max="2" width="6.5703125" style="146" customWidth="1"/>
    <col min="3" max="4" width="5" style="146" customWidth="1"/>
    <col min="5" max="5" width="25.42578125" style="146" customWidth="1"/>
    <col min="6" max="6" width="6.140625" style="146" customWidth="1"/>
    <col min="7" max="7" width="8.140625" style="130" customWidth="1"/>
    <col min="8" max="8" width="10.5703125" style="146" customWidth="1"/>
    <col min="9" max="9" width="13.140625" style="131" customWidth="1"/>
    <col min="10" max="16384" width="8.5703125" style="146"/>
  </cols>
  <sheetData>
    <row r="1" spans="1:12" ht="12" customHeight="1">
      <c r="A1" s="141"/>
      <c r="B1" s="141"/>
      <c r="C1" s="141"/>
      <c r="D1" s="141"/>
      <c r="E1" s="141"/>
      <c r="F1" s="140"/>
      <c r="G1" s="47"/>
      <c r="H1" s="28"/>
      <c r="I1" s="57" t="s">
        <v>927</v>
      </c>
    </row>
    <row r="2" spans="1:12" ht="12" customHeight="1">
      <c r="A2" s="141"/>
      <c r="B2" s="141"/>
      <c r="C2" s="141"/>
      <c r="D2" s="141"/>
      <c r="E2" s="141"/>
      <c r="F2" s="140"/>
      <c r="G2" s="51"/>
      <c r="H2" s="33"/>
      <c r="I2" s="59"/>
    </row>
    <row r="3" spans="1:12" ht="12" customHeight="1">
      <c r="A3" s="182" t="s">
        <v>18</v>
      </c>
      <c r="B3" s="182"/>
      <c r="C3" s="181"/>
      <c r="D3" s="181"/>
      <c r="E3" s="181"/>
      <c r="F3" s="180"/>
      <c r="G3" s="791"/>
      <c r="H3" s="180"/>
      <c r="I3" s="142"/>
    </row>
    <row r="4" spans="1:12" ht="12" customHeight="1">
      <c r="A4" s="175" t="s">
        <v>19</v>
      </c>
      <c r="B4" s="175" t="s">
        <v>20</v>
      </c>
      <c r="C4" s="172"/>
      <c r="D4" s="172"/>
      <c r="E4" s="172" t="s">
        <v>21</v>
      </c>
      <c r="F4" s="179" t="s">
        <v>22</v>
      </c>
      <c r="G4" s="44" t="s">
        <v>23</v>
      </c>
      <c r="H4" s="11" t="s">
        <v>24</v>
      </c>
      <c r="I4" s="40" t="s">
        <v>25</v>
      </c>
    </row>
    <row r="5" spans="1:12" ht="12" customHeight="1">
      <c r="A5" s="178" t="s">
        <v>26</v>
      </c>
      <c r="B5" s="178" t="s">
        <v>27</v>
      </c>
      <c r="C5" s="177"/>
      <c r="D5" s="177"/>
      <c r="E5" s="177"/>
      <c r="F5" s="176"/>
      <c r="G5" s="45" t="s">
        <v>28</v>
      </c>
      <c r="H5" s="674"/>
      <c r="I5" s="41"/>
    </row>
    <row r="6" spans="1:12" ht="12" customHeight="1">
      <c r="A6" s="173"/>
      <c r="B6" s="173"/>
      <c r="C6" s="141"/>
      <c r="D6" s="141"/>
      <c r="E6" s="141"/>
      <c r="F6" s="174"/>
      <c r="G6" s="49"/>
      <c r="H6" s="30"/>
      <c r="I6" s="56"/>
    </row>
    <row r="7" spans="1:12" ht="12" customHeight="1">
      <c r="A7" s="173" t="s">
        <v>343</v>
      </c>
      <c r="B7" s="175" t="s">
        <v>928</v>
      </c>
      <c r="C7" s="21" t="s">
        <v>929</v>
      </c>
      <c r="D7" s="21"/>
      <c r="E7" s="141"/>
      <c r="F7" s="174"/>
      <c r="G7" s="49"/>
      <c r="H7" s="30"/>
      <c r="I7" s="293"/>
    </row>
    <row r="8" spans="1:12" ht="12" customHeight="1">
      <c r="A8" s="173" t="s">
        <v>930</v>
      </c>
      <c r="B8" s="173"/>
      <c r="C8" s="162"/>
      <c r="D8" s="162"/>
      <c r="E8" s="141"/>
      <c r="F8" s="174"/>
      <c r="G8" s="49"/>
      <c r="H8" s="30"/>
      <c r="I8" s="293"/>
    </row>
    <row r="9" spans="1:12" ht="12" customHeight="1">
      <c r="A9" s="173"/>
      <c r="B9" s="173"/>
      <c r="C9" s="162"/>
      <c r="D9" s="162"/>
      <c r="E9" s="141"/>
      <c r="F9" s="174"/>
      <c r="G9" s="49"/>
      <c r="H9" s="30"/>
      <c r="I9" s="293"/>
    </row>
    <row r="10" spans="1:12" ht="12" customHeight="1">
      <c r="A10" s="173"/>
      <c r="B10" s="173"/>
      <c r="C10" s="172" t="s">
        <v>931</v>
      </c>
      <c r="D10" s="141"/>
      <c r="E10"/>
      <c r="F10" s="174"/>
      <c r="G10" s="49"/>
      <c r="H10" s="30"/>
      <c r="I10" s="293"/>
    </row>
    <row r="11" spans="1:12" ht="12" customHeight="1">
      <c r="A11" s="173" t="s">
        <v>932</v>
      </c>
      <c r="B11" s="175" t="s">
        <v>933</v>
      </c>
      <c r="C11" s="141"/>
      <c r="D11" s="141"/>
      <c r="E11"/>
      <c r="F11" s="174"/>
      <c r="G11" s="49"/>
      <c r="H11" s="30"/>
      <c r="I11" s="293"/>
    </row>
    <row r="12" spans="1:12" ht="12" customHeight="1">
      <c r="A12" s="173" t="s">
        <v>49</v>
      </c>
      <c r="B12" s="173"/>
      <c r="C12" s="162" t="s">
        <v>120</v>
      </c>
      <c r="D12" s="146" t="s">
        <v>934</v>
      </c>
      <c r="E12"/>
      <c r="F12" s="174"/>
      <c r="G12" s="49"/>
      <c r="H12" s="30"/>
      <c r="I12" s="293"/>
    </row>
    <row r="13" spans="1:12" ht="12" customHeight="1">
      <c r="A13" s="173"/>
      <c r="B13" s="173"/>
      <c r="C13" s="141"/>
      <c r="D13" s="146" t="s">
        <v>935</v>
      </c>
      <c r="E13"/>
      <c r="F13" s="128" t="s">
        <v>936</v>
      </c>
      <c r="G13" s="128">
        <v>5</v>
      </c>
      <c r="H13" s="680"/>
      <c r="I13" s="293"/>
      <c r="L13" s="146">
        <f>350*0.1*0.3</f>
        <v>10.5</v>
      </c>
    </row>
    <row r="14" spans="1:12" ht="12" customHeight="1">
      <c r="A14" s="173"/>
      <c r="B14" s="173"/>
      <c r="C14"/>
      <c r="D14"/>
      <c r="E14"/>
      <c r="F14" s="18"/>
      <c r="G14" s="128"/>
      <c r="H14" s="683"/>
      <c r="I14" s="293"/>
    </row>
    <row r="15" spans="1:12" ht="12" customHeight="1">
      <c r="A15" s="173"/>
      <c r="B15" s="173"/>
      <c r="C15" s="9" t="s">
        <v>937</v>
      </c>
      <c r="D15" s="162"/>
      <c r="E15" s="162"/>
      <c r="F15" s="128"/>
      <c r="G15" s="128"/>
      <c r="H15" s="681"/>
      <c r="I15" s="293"/>
    </row>
    <row r="16" spans="1:12" ht="12" customHeight="1">
      <c r="A16" s="173"/>
      <c r="B16" s="173"/>
      <c r="C16" s="162"/>
      <c r="D16" s="162"/>
      <c r="E16" s="162"/>
      <c r="F16" s="128"/>
      <c r="G16" s="128"/>
      <c r="H16" s="681"/>
      <c r="I16" s="336"/>
    </row>
    <row r="17" spans="1:9" ht="12" customHeight="1">
      <c r="A17" s="173"/>
      <c r="B17" s="173"/>
      <c r="C17" s="137" t="s">
        <v>247</v>
      </c>
      <c r="D17" s="162" t="s">
        <v>938</v>
      </c>
      <c r="E17" s="162"/>
      <c r="F17" s="128"/>
      <c r="G17" s="128"/>
      <c r="H17" s="817"/>
      <c r="I17" s="293"/>
    </row>
    <row r="18" spans="1:9" ht="12" customHeight="1">
      <c r="A18" s="173"/>
      <c r="B18" s="173"/>
      <c r="C18" s="162"/>
      <c r="D18" s="162"/>
      <c r="E18" s="162"/>
      <c r="F18" s="128"/>
      <c r="G18" s="128"/>
      <c r="H18" s="681"/>
      <c r="I18" s="293"/>
    </row>
    <row r="19" spans="1:9" ht="12" customHeight="1">
      <c r="A19" s="173"/>
      <c r="B19" s="175"/>
      <c r="C19" s="162"/>
      <c r="D19" s="162" t="s">
        <v>120</v>
      </c>
      <c r="E19" s="162" t="s">
        <v>939</v>
      </c>
      <c r="F19" s="128" t="s">
        <v>52</v>
      </c>
      <c r="G19" s="128">
        <v>20</v>
      </c>
      <c r="H19" s="680"/>
      <c r="I19" s="293"/>
    </row>
    <row r="20" spans="1:9" ht="12" customHeight="1">
      <c r="A20" s="173"/>
      <c r="B20" s="173"/>
      <c r="C20" s="162"/>
      <c r="D20" s="162"/>
      <c r="E20" s="162"/>
      <c r="F20" s="128"/>
      <c r="G20" s="128"/>
      <c r="H20" s="680"/>
      <c r="I20" s="293"/>
    </row>
    <row r="21" spans="1:9" ht="12" customHeight="1">
      <c r="A21" s="173"/>
      <c r="B21" s="173"/>
      <c r="C21" s="162"/>
      <c r="D21" s="162" t="s">
        <v>124</v>
      </c>
      <c r="E21" s="162" t="s">
        <v>940</v>
      </c>
      <c r="F21" s="128" t="s">
        <v>52</v>
      </c>
      <c r="G21" s="128">
        <v>30</v>
      </c>
      <c r="H21" s="680"/>
      <c r="I21" s="293"/>
    </row>
    <row r="22" spans="1:9" ht="12" customHeight="1">
      <c r="A22" s="173"/>
      <c r="B22" s="173"/>
      <c r="C22" s="162"/>
      <c r="D22" s="162"/>
      <c r="E22" s="162"/>
      <c r="F22" s="128"/>
      <c r="G22" s="128"/>
      <c r="H22" s="680"/>
      <c r="I22" s="293"/>
    </row>
    <row r="23" spans="1:9" ht="12" customHeight="1">
      <c r="A23" s="173"/>
      <c r="B23" s="173"/>
      <c r="C23" s="162"/>
      <c r="D23" s="162" t="s">
        <v>131</v>
      </c>
      <c r="E23" s="162" t="s">
        <v>941</v>
      </c>
      <c r="F23" s="128"/>
      <c r="G23" s="128"/>
      <c r="H23" s="680"/>
      <c r="I23" s="336"/>
    </row>
    <row r="24" spans="1:9" ht="12" customHeight="1">
      <c r="A24" s="173"/>
      <c r="B24" s="173"/>
      <c r="C24" s="162"/>
      <c r="D24" s="162"/>
      <c r="E24" s="162" t="s">
        <v>942</v>
      </c>
      <c r="F24" s="128" t="s">
        <v>52</v>
      </c>
      <c r="G24" s="128">
        <v>480</v>
      </c>
      <c r="H24" s="680"/>
      <c r="I24" s="293"/>
    </row>
    <row r="25" spans="1:9" ht="12" customHeight="1">
      <c r="A25" s="173"/>
      <c r="B25" s="173"/>
      <c r="C25" s="162"/>
      <c r="D25" s="162"/>
      <c r="E25" s="162"/>
      <c r="F25" s="128"/>
      <c r="G25" s="128"/>
      <c r="H25" s="681"/>
      <c r="I25" s="293"/>
    </row>
    <row r="26" spans="1:9" ht="12" customHeight="1">
      <c r="A26" s="173"/>
      <c r="B26" s="173"/>
      <c r="C26" s="270" t="s">
        <v>124</v>
      </c>
      <c r="D26" s="818" t="s">
        <v>943</v>
      </c>
      <c r="E26" s="162"/>
      <c r="F26" s="819" t="s">
        <v>52</v>
      </c>
      <c r="G26" s="128">
        <v>10</v>
      </c>
      <c r="H26" s="680"/>
      <c r="I26" s="293"/>
    </row>
    <row r="27" spans="1:9" ht="12" customHeight="1">
      <c r="A27" s="173"/>
      <c r="B27" s="173"/>
      <c r="C27" s="141"/>
      <c r="D27" s="141"/>
      <c r="E27" s="141"/>
      <c r="F27" s="174"/>
      <c r="G27" s="49"/>
      <c r="H27" s="30"/>
      <c r="I27" s="293"/>
    </row>
    <row r="28" spans="1:9" ht="12" customHeight="1">
      <c r="A28" s="173"/>
      <c r="B28" s="173"/>
      <c r="C28" s="141"/>
      <c r="D28" s="141"/>
      <c r="E28" s="141"/>
      <c r="F28" s="174"/>
      <c r="G28" s="49"/>
      <c r="H28" s="30"/>
      <c r="I28" s="293"/>
    </row>
    <row r="29" spans="1:9" ht="12" customHeight="1">
      <c r="A29" s="173"/>
      <c r="B29" s="173"/>
      <c r="C29" s="141"/>
      <c r="D29" s="141"/>
      <c r="E29" s="141"/>
      <c r="F29" s="174"/>
      <c r="G29" s="49"/>
      <c r="H29" s="30"/>
      <c r="I29" s="293"/>
    </row>
    <row r="30" spans="1:9" ht="12" customHeight="1">
      <c r="A30" s="173"/>
      <c r="B30" s="173"/>
      <c r="C30" s="141"/>
      <c r="D30" s="141"/>
      <c r="E30" s="141"/>
      <c r="F30" s="174"/>
      <c r="G30" s="49"/>
      <c r="H30" s="30"/>
      <c r="I30" s="293"/>
    </row>
    <row r="31" spans="1:9" ht="12" customHeight="1">
      <c r="A31" s="173"/>
      <c r="B31" s="173"/>
      <c r="C31" s="141"/>
      <c r="D31" s="141"/>
      <c r="E31" s="141"/>
      <c r="F31" s="174"/>
      <c r="G31" s="49"/>
      <c r="H31" s="30"/>
      <c r="I31" s="293"/>
    </row>
    <row r="32" spans="1:9" ht="12" customHeight="1">
      <c r="A32" s="173"/>
      <c r="B32" s="173"/>
      <c r="C32" s="141"/>
      <c r="D32" s="141"/>
      <c r="E32" s="141"/>
      <c r="F32" s="174"/>
      <c r="G32" s="49"/>
      <c r="H32" s="30"/>
      <c r="I32" s="293"/>
    </row>
    <row r="33" spans="1:9" ht="12" customHeight="1">
      <c r="A33" s="173"/>
      <c r="B33" s="173"/>
      <c r="C33" s="141"/>
      <c r="D33" s="141"/>
      <c r="E33" s="141"/>
      <c r="F33" s="174"/>
      <c r="G33" s="49"/>
      <c r="H33" s="30"/>
      <c r="I33" s="293"/>
    </row>
    <row r="34" spans="1:9" ht="12" customHeight="1">
      <c r="A34" s="173"/>
      <c r="B34" s="173"/>
      <c r="C34" s="141"/>
      <c r="D34" s="141"/>
      <c r="E34" s="141"/>
      <c r="F34" s="174"/>
      <c r="G34" s="49"/>
      <c r="H34" s="30"/>
      <c r="I34" s="293"/>
    </row>
    <row r="35" spans="1:9" ht="12" customHeight="1">
      <c r="A35" s="173"/>
      <c r="B35" s="173"/>
      <c r="C35" s="141"/>
      <c r="D35" s="141"/>
      <c r="E35" s="141"/>
      <c r="F35" s="174"/>
      <c r="G35" s="49"/>
      <c r="H35" s="30"/>
      <c r="I35" s="336"/>
    </row>
    <row r="36" spans="1:9" ht="12" customHeight="1">
      <c r="A36" s="173"/>
      <c r="B36" s="173"/>
      <c r="C36" s="141"/>
      <c r="D36" s="141"/>
      <c r="E36" s="141"/>
      <c r="F36" s="174"/>
      <c r="G36" s="49"/>
      <c r="H36" s="30"/>
      <c r="I36" s="293"/>
    </row>
    <row r="37" spans="1:9" ht="12" customHeight="1">
      <c r="A37" s="173"/>
      <c r="B37" s="173"/>
      <c r="C37" s="141"/>
      <c r="D37" s="141"/>
      <c r="E37" s="141"/>
      <c r="F37" s="174"/>
      <c r="G37" s="49"/>
      <c r="H37" s="30"/>
      <c r="I37" s="293"/>
    </row>
    <row r="38" spans="1:9" ht="12" customHeight="1">
      <c r="A38" s="173"/>
      <c r="B38" s="173"/>
      <c r="C38" s="141"/>
      <c r="D38" s="141"/>
      <c r="E38" s="141"/>
      <c r="F38" s="174"/>
      <c r="G38" s="49"/>
      <c r="H38" s="30"/>
      <c r="I38" s="300"/>
    </row>
    <row r="39" spans="1:9" ht="12" customHeight="1">
      <c r="A39" s="173"/>
      <c r="B39" s="173"/>
      <c r="C39" s="141"/>
      <c r="D39" s="141"/>
      <c r="E39" s="141"/>
      <c r="F39" s="174"/>
      <c r="G39" s="49"/>
      <c r="H39" s="30"/>
      <c r="I39" s="300"/>
    </row>
    <row r="40" spans="1:9" ht="12" customHeight="1">
      <c r="A40" s="173"/>
      <c r="B40" s="173"/>
      <c r="C40" s="141"/>
      <c r="D40" s="141"/>
      <c r="E40" s="141"/>
      <c r="F40" s="174"/>
      <c r="G40" s="49"/>
      <c r="H40" s="30"/>
      <c r="I40" s="336"/>
    </row>
    <row r="41" spans="1:9" ht="12" customHeight="1">
      <c r="A41" s="173"/>
      <c r="B41" s="173"/>
      <c r="C41" s="141"/>
      <c r="D41" s="141"/>
      <c r="E41" s="141"/>
      <c r="F41" s="174"/>
      <c r="G41" s="49"/>
      <c r="H41" s="30"/>
      <c r="I41" s="300"/>
    </row>
    <row r="42" spans="1:9" ht="12" customHeight="1">
      <c r="A42" s="173"/>
      <c r="B42" s="173"/>
      <c r="C42" s="141"/>
      <c r="D42" s="141"/>
      <c r="E42" s="141"/>
      <c r="F42" s="174"/>
      <c r="G42" s="49"/>
      <c r="H42" s="30"/>
      <c r="I42" s="300"/>
    </row>
    <row r="43" spans="1:9" ht="12" customHeight="1">
      <c r="A43" s="173"/>
      <c r="B43" s="173"/>
      <c r="C43" s="141"/>
      <c r="D43" s="141"/>
      <c r="E43" s="141"/>
      <c r="F43" s="174"/>
      <c r="G43" s="49"/>
      <c r="H43" s="30"/>
      <c r="I43" s="300"/>
    </row>
    <row r="44" spans="1:9" ht="12" customHeight="1">
      <c r="A44" s="173"/>
      <c r="B44" s="173"/>
      <c r="C44" s="141"/>
      <c r="D44" s="141"/>
      <c r="E44" s="141"/>
      <c r="F44" s="174"/>
      <c r="G44" s="49"/>
      <c r="H44" s="30"/>
      <c r="I44" s="300"/>
    </row>
    <row r="45" spans="1:9" ht="12" customHeight="1">
      <c r="A45" s="173"/>
      <c r="B45" s="173"/>
      <c r="C45" s="141"/>
      <c r="D45" s="141"/>
      <c r="E45" s="141"/>
      <c r="F45" s="174"/>
      <c r="G45" s="49"/>
      <c r="H45" s="30"/>
      <c r="I45" s="300"/>
    </row>
    <row r="46" spans="1:9" ht="12" customHeight="1">
      <c r="A46" s="173"/>
      <c r="B46" s="173"/>
      <c r="C46" s="141"/>
      <c r="D46" s="141"/>
      <c r="E46" s="141"/>
      <c r="F46" s="174"/>
      <c r="G46" s="49"/>
      <c r="H46" s="30"/>
      <c r="I46" s="300"/>
    </row>
    <row r="47" spans="1:9" ht="12" customHeight="1">
      <c r="A47" s="173"/>
      <c r="B47" s="173"/>
      <c r="C47" s="141"/>
      <c r="D47" s="141"/>
      <c r="E47" s="141"/>
      <c r="F47" s="174"/>
      <c r="G47" s="49"/>
      <c r="H47" s="30"/>
      <c r="I47" s="300"/>
    </row>
    <row r="48" spans="1:9" ht="12" customHeight="1">
      <c r="A48" s="173"/>
      <c r="B48" s="173"/>
      <c r="C48" s="141"/>
      <c r="D48" s="141"/>
      <c r="E48" s="141"/>
      <c r="F48" s="174"/>
      <c r="G48" s="49"/>
      <c r="H48" s="30"/>
      <c r="I48" s="300"/>
    </row>
    <row r="49" spans="1:9" ht="12" customHeight="1">
      <c r="A49" s="173"/>
      <c r="B49" s="173"/>
      <c r="C49" s="141"/>
      <c r="D49" s="141"/>
      <c r="E49" s="141"/>
      <c r="F49" s="174"/>
      <c r="G49" s="49"/>
      <c r="H49" s="30"/>
      <c r="I49" s="300"/>
    </row>
    <row r="50" spans="1:9" ht="12" customHeight="1">
      <c r="A50" s="173"/>
      <c r="B50" s="173"/>
      <c r="C50" s="141"/>
      <c r="D50" s="141"/>
      <c r="E50" s="141"/>
      <c r="F50" s="174"/>
      <c r="G50" s="49"/>
      <c r="H50" s="30"/>
      <c r="I50" s="300"/>
    </row>
    <row r="51" spans="1:9" ht="12" customHeight="1">
      <c r="A51" s="173"/>
      <c r="B51" s="173"/>
      <c r="C51" s="141"/>
      <c r="D51" s="141"/>
      <c r="E51" s="141"/>
      <c r="F51" s="174"/>
      <c r="G51" s="49"/>
      <c r="H51" s="30"/>
      <c r="I51" s="300"/>
    </row>
    <row r="52" spans="1:9" ht="12" customHeight="1">
      <c r="A52" s="173"/>
      <c r="B52" s="173"/>
      <c r="C52" s="141"/>
      <c r="D52" s="141"/>
      <c r="E52" s="141"/>
      <c r="F52" s="174"/>
      <c r="G52" s="49"/>
      <c r="H52" s="30"/>
      <c r="I52" s="300"/>
    </row>
    <row r="53" spans="1:9" ht="12" customHeight="1">
      <c r="A53" s="173"/>
      <c r="B53" s="173"/>
      <c r="C53" s="141"/>
      <c r="D53" s="141"/>
      <c r="E53" s="141"/>
      <c r="F53" s="174"/>
      <c r="G53" s="49"/>
      <c r="H53" s="30"/>
      <c r="I53" s="300"/>
    </row>
    <row r="54" spans="1:9" ht="12" customHeight="1">
      <c r="A54" s="173"/>
      <c r="B54" s="173"/>
      <c r="C54" s="141"/>
      <c r="D54" s="141"/>
      <c r="E54" s="141"/>
      <c r="F54" s="174"/>
      <c r="G54" s="49"/>
      <c r="H54" s="30"/>
      <c r="I54" s="300"/>
    </row>
    <row r="55" spans="1:9" ht="12" customHeight="1">
      <c r="A55" s="173"/>
      <c r="B55" s="173"/>
      <c r="C55" s="141"/>
      <c r="D55" s="141"/>
      <c r="E55" s="141"/>
      <c r="F55" s="174"/>
      <c r="G55" s="49"/>
      <c r="H55" s="30"/>
      <c r="I55" s="300"/>
    </row>
    <row r="56" spans="1:9" ht="12" customHeight="1">
      <c r="A56" s="173"/>
      <c r="B56" s="173"/>
      <c r="C56" s="141"/>
      <c r="D56" s="141"/>
      <c r="E56" s="141"/>
      <c r="F56" s="174"/>
      <c r="G56" s="49"/>
      <c r="H56" s="30"/>
      <c r="I56" s="300"/>
    </row>
    <row r="57" spans="1:9" ht="12" customHeight="1">
      <c r="A57" s="173"/>
      <c r="B57" s="173"/>
      <c r="C57" s="141"/>
      <c r="D57" s="141"/>
      <c r="E57" s="141"/>
      <c r="F57" s="174"/>
      <c r="G57" s="49"/>
      <c r="H57" s="30"/>
      <c r="I57" s="300"/>
    </row>
    <row r="58" spans="1:9" ht="12" customHeight="1">
      <c r="A58" s="174"/>
      <c r="B58" s="173"/>
      <c r="C58" s="810"/>
      <c r="D58" s="810"/>
      <c r="F58" s="174"/>
      <c r="G58" s="48"/>
      <c r="H58" s="30"/>
      <c r="I58" s="293"/>
    </row>
    <row r="59" spans="1:9" ht="12" customHeight="1">
      <c r="A59" s="676"/>
      <c r="B59" s="183"/>
      <c r="C59" s="811"/>
      <c r="D59" s="811"/>
      <c r="E59" s="812"/>
      <c r="F59" s="184"/>
      <c r="G59" s="50"/>
      <c r="H59" s="32"/>
      <c r="I59" s="820"/>
    </row>
    <row r="60" spans="1:9" ht="12" customHeight="1">
      <c r="A60" s="174"/>
      <c r="B60" s="172" t="s">
        <v>944</v>
      </c>
      <c r="C60" s="810"/>
      <c r="D60" s="810"/>
      <c r="F60" s="140"/>
      <c r="G60" s="51"/>
      <c r="H60" s="33"/>
      <c r="I60" s="684"/>
    </row>
    <row r="61" spans="1:9" ht="12" customHeight="1">
      <c r="A61" s="330"/>
      <c r="B61" s="185"/>
      <c r="C61" s="813"/>
      <c r="D61" s="813"/>
      <c r="E61" s="814"/>
      <c r="F61" s="186"/>
      <c r="G61" s="52"/>
      <c r="H61" s="34"/>
      <c r="I61" s="821"/>
    </row>
    <row r="62" spans="1:9" ht="12" customHeight="1">
      <c r="A62" s="141"/>
      <c r="B62" s="141"/>
      <c r="C62" s="141"/>
      <c r="D62" s="141"/>
      <c r="E62" s="141"/>
      <c r="F62" s="140"/>
      <c r="G62" s="51"/>
      <c r="H62" s="33"/>
      <c r="I62" s="815"/>
    </row>
    <row r="63" spans="1:9">
      <c r="A63" s="141"/>
      <c r="B63" s="141"/>
      <c r="C63" s="141"/>
      <c r="D63" s="141"/>
      <c r="E63" s="141"/>
      <c r="F63" s="140"/>
      <c r="G63" s="47"/>
      <c r="H63" s="27"/>
      <c r="I63" s="58"/>
    </row>
    <row r="64" spans="1:9">
      <c r="A64" s="141"/>
      <c r="B64" s="141"/>
      <c r="C64" s="141"/>
      <c r="D64" s="141"/>
      <c r="E64" s="141"/>
      <c r="F64" s="140"/>
      <c r="G64" s="47"/>
      <c r="H64" s="27"/>
      <c r="I64" s="58"/>
    </row>
    <row r="65" spans="1:9">
      <c r="A65" s="141"/>
      <c r="B65" s="141"/>
      <c r="C65" s="141"/>
      <c r="D65" s="141"/>
      <c r="E65" s="141"/>
      <c r="F65" s="140"/>
      <c r="G65" s="47"/>
      <c r="H65" s="27"/>
      <c r="I65" s="58"/>
    </row>
    <row r="66" spans="1:9">
      <c r="A66" s="141"/>
      <c r="B66" s="141"/>
      <c r="C66" s="141"/>
      <c r="D66" s="141"/>
      <c r="E66" s="141"/>
      <c r="F66" s="140"/>
      <c r="G66" s="47"/>
      <c r="H66" s="27"/>
      <c r="I66" s="58"/>
    </row>
    <row r="67" spans="1:9">
      <c r="A67" s="141"/>
      <c r="B67" s="141"/>
      <c r="C67" s="141"/>
      <c r="D67" s="141"/>
      <c r="E67" s="141"/>
      <c r="F67" s="140"/>
      <c r="G67" s="47"/>
      <c r="H67" s="27"/>
      <c r="I67" s="58"/>
    </row>
    <row r="68" spans="1:9">
      <c r="A68" s="141"/>
      <c r="B68" s="141"/>
      <c r="C68" s="141"/>
      <c r="D68" s="141"/>
      <c r="E68" s="141"/>
      <c r="F68" s="140"/>
      <c r="G68" s="47"/>
      <c r="H68" s="27"/>
      <c r="I68" s="58"/>
    </row>
    <row r="69" spans="1:9">
      <c r="A69" s="141"/>
      <c r="B69" s="141"/>
      <c r="C69" s="141"/>
      <c r="D69" s="141"/>
      <c r="E69" s="141"/>
      <c r="F69" s="140"/>
      <c r="G69" s="47"/>
      <c r="H69" s="27"/>
      <c r="I69" s="58"/>
    </row>
    <row r="70" spans="1:9">
      <c r="A70" s="141"/>
      <c r="B70" s="141"/>
      <c r="C70" s="141"/>
      <c r="D70" s="141"/>
      <c r="E70" s="141"/>
      <c r="F70" s="140"/>
      <c r="G70" s="47"/>
      <c r="H70" s="27"/>
      <c r="I70" s="58"/>
    </row>
    <row r="71" spans="1:9">
      <c r="A71" s="141"/>
      <c r="B71" s="141"/>
      <c r="C71" s="141"/>
      <c r="D71" s="141"/>
      <c r="E71" s="141"/>
      <c r="F71" s="140"/>
      <c r="G71" s="47"/>
      <c r="H71" s="27"/>
      <c r="I71" s="58"/>
    </row>
    <row r="72" spans="1:9">
      <c r="A72" s="141"/>
      <c r="B72" s="141"/>
      <c r="C72" s="141"/>
      <c r="D72" s="141"/>
      <c r="E72" s="141"/>
      <c r="F72" s="140"/>
      <c r="G72" s="47"/>
      <c r="H72" s="27"/>
      <c r="I72" s="58"/>
    </row>
    <row r="73" spans="1:9">
      <c r="A73" s="141"/>
      <c r="B73" s="141"/>
      <c r="C73" s="141"/>
      <c r="D73" s="141"/>
      <c r="E73" s="141"/>
      <c r="F73" s="140"/>
      <c r="G73" s="47"/>
      <c r="H73" s="27"/>
      <c r="I73" s="58"/>
    </row>
    <row r="74" spans="1:9">
      <c r="A74" s="141"/>
      <c r="B74" s="141"/>
      <c r="C74" s="141"/>
      <c r="D74" s="141"/>
      <c r="E74" s="141"/>
      <c r="F74" s="140"/>
      <c r="G74" s="47"/>
      <c r="H74" s="27"/>
      <c r="I74" s="58"/>
    </row>
    <row r="75" spans="1:9">
      <c r="A75" s="141"/>
      <c r="B75" s="141"/>
      <c r="C75" s="141"/>
      <c r="D75" s="141"/>
      <c r="E75" s="141"/>
      <c r="F75" s="140"/>
      <c r="G75" s="47"/>
      <c r="H75" s="27"/>
      <c r="I75" s="58"/>
    </row>
    <row r="76" spans="1:9">
      <c r="A76" s="141"/>
      <c r="B76" s="141"/>
      <c r="C76" s="141"/>
      <c r="D76" s="141"/>
      <c r="E76" s="141"/>
      <c r="F76" s="140"/>
      <c r="G76" s="47"/>
      <c r="H76" s="27"/>
      <c r="I76" s="58"/>
    </row>
    <row r="77" spans="1:9">
      <c r="A77" s="141"/>
      <c r="B77" s="141"/>
      <c r="C77" s="141"/>
      <c r="D77" s="141"/>
      <c r="E77" s="141"/>
      <c r="F77" s="140"/>
      <c r="G77" s="47"/>
      <c r="H77" s="27"/>
      <c r="I77" s="58"/>
    </row>
    <row r="78" spans="1:9">
      <c r="A78" s="141"/>
      <c r="B78" s="141"/>
      <c r="C78" s="141"/>
      <c r="D78" s="141"/>
      <c r="E78" s="141"/>
      <c r="F78" s="140"/>
      <c r="G78" s="47"/>
      <c r="H78" s="27"/>
      <c r="I78" s="58"/>
    </row>
    <row r="79" spans="1:9">
      <c r="A79" s="141"/>
      <c r="B79" s="141"/>
      <c r="C79" s="141"/>
      <c r="D79" s="141"/>
      <c r="E79" s="141"/>
      <c r="F79" s="140"/>
      <c r="G79" s="47"/>
      <c r="H79" s="27"/>
      <c r="I79" s="58"/>
    </row>
    <row r="80" spans="1:9">
      <c r="A80" s="141"/>
      <c r="B80" s="141"/>
      <c r="C80" s="141"/>
      <c r="D80" s="141"/>
      <c r="E80" s="141"/>
      <c r="F80" s="140"/>
      <c r="G80" s="47"/>
      <c r="H80" s="27"/>
      <c r="I80" s="58"/>
    </row>
    <row r="81" spans="1:9">
      <c r="A81" s="141"/>
      <c r="B81" s="141"/>
      <c r="C81" s="141"/>
      <c r="D81" s="141"/>
      <c r="E81" s="141"/>
      <c r="F81" s="140"/>
      <c r="G81" s="47"/>
      <c r="H81" s="27"/>
      <c r="I81" s="5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I89"/>
  <sheetViews>
    <sheetView view="pageBreakPreview" topLeftCell="B40" zoomScale="85" zoomScaleNormal="85" zoomScaleSheetLayoutView="85" workbookViewId="0">
      <selection activeCell="G14" sqref="G14"/>
    </sheetView>
  </sheetViews>
  <sheetFormatPr defaultColWidth="9.140625" defaultRowHeight="12.75"/>
  <cols>
    <col min="1" max="1" width="10.85546875" style="146" customWidth="1"/>
    <col min="2" max="2" width="6.85546875" style="146" customWidth="1"/>
    <col min="3" max="4" width="3.85546875" style="146" customWidth="1"/>
    <col min="5" max="5" width="29.85546875" style="146" customWidth="1"/>
    <col min="6" max="6" width="6.85546875" style="146" customWidth="1"/>
    <col min="7" max="7" width="9.85546875" style="130" customWidth="1"/>
    <col min="8" max="8" width="10.85546875" style="146" customWidth="1"/>
    <col min="9" max="9" width="15.85546875" style="131" customWidth="1"/>
    <col min="10" max="16384" width="9.140625" style="146"/>
  </cols>
  <sheetData>
    <row r="1" spans="1:9" ht="12" customHeight="1">
      <c r="A1" s="141"/>
      <c r="B1" s="141"/>
      <c r="C1" s="141"/>
      <c r="D1" s="141"/>
      <c r="E1" s="141"/>
      <c r="F1" s="140"/>
      <c r="G1" s="47"/>
      <c r="H1" s="28"/>
      <c r="I1" s="57" t="s">
        <v>6</v>
      </c>
    </row>
    <row r="2" spans="1:9" ht="12" customHeight="1">
      <c r="A2" s="141"/>
      <c r="B2" s="141"/>
      <c r="C2" s="141"/>
      <c r="D2" s="141"/>
      <c r="E2" s="141"/>
      <c r="F2" s="140"/>
      <c r="G2" s="47"/>
      <c r="H2" s="27"/>
      <c r="I2" s="58"/>
    </row>
    <row r="3" spans="1:9" ht="12" customHeight="1">
      <c r="A3" s="182" t="s">
        <v>18</v>
      </c>
      <c r="B3" s="182"/>
      <c r="C3" s="181"/>
      <c r="D3" s="181"/>
      <c r="E3" s="181"/>
      <c r="F3" s="180"/>
      <c r="G3" s="43"/>
      <c r="H3" s="143"/>
      <c r="I3" s="142"/>
    </row>
    <row r="4" spans="1:9" ht="12" customHeight="1">
      <c r="A4" s="175" t="s">
        <v>19</v>
      </c>
      <c r="B4" s="175" t="s">
        <v>20</v>
      </c>
      <c r="C4" s="172"/>
      <c r="D4" s="172"/>
      <c r="E4" s="172" t="s">
        <v>21</v>
      </c>
      <c r="F4" s="179" t="s">
        <v>22</v>
      </c>
      <c r="G4" s="44" t="s">
        <v>23</v>
      </c>
      <c r="H4" s="11" t="s">
        <v>24</v>
      </c>
      <c r="I4" s="40" t="s">
        <v>25</v>
      </c>
    </row>
    <row r="5" spans="1:9" ht="12" customHeight="1">
      <c r="A5" s="178" t="s">
        <v>26</v>
      </c>
      <c r="B5" s="178" t="s">
        <v>27</v>
      </c>
      <c r="C5" s="177"/>
      <c r="D5" s="177"/>
      <c r="E5" s="177"/>
      <c r="F5" s="176"/>
      <c r="G5" s="45" t="s">
        <v>28</v>
      </c>
      <c r="H5" s="16"/>
      <c r="I5" s="41"/>
    </row>
    <row r="6" spans="1:9" ht="12" customHeight="1">
      <c r="A6" s="173"/>
      <c r="B6" s="173"/>
      <c r="C6" s="141"/>
      <c r="D6" s="141"/>
      <c r="E6" s="141"/>
      <c r="F6" s="174"/>
      <c r="G6" s="49"/>
      <c r="H6" s="30"/>
      <c r="I6" s="56" t="str">
        <f>IF(OR(AND(G6="Prov",H6="Sum"),(H6="PC Sum")),". . . . . . . . .00",IF(ISERR(G6*H6),"",IF(G6*H6=0,"",ROUND(G6*H6,2))))</f>
        <v/>
      </c>
    </row>
    <row r="7" spans="1:9" ht="12" customHeight="1">
      <c r="A7" s="173" t="s">
        <v>29</v>
      </c>
      <c r="B7" s="175" t="s">
        <v>7</v>
      </c>
      <c r="C7" s="21" t="s">
        <v>8</v>
      </c>
      <c r="D7" s="21"/>
      <c r="E7" s="141"/>
      <c r="F7" s="174"/>
      <c r="G7" s="49"/>
      <c r="H7" s="30"/>
      <c r="I7" s="56" t="str">
        <f>IF(OR(AND(G7="Prov",H7="Sum"),(H7="PC Sum")),". . . . . . . . .00",IF(ISERR(G7*H7),"",IF(G7*H7=0,"",ROUND(G7*H7,2))))</f>
        <v/>
      </c>
    </row>
    <row r="8" spans="1:9" ht="12" customHeight="1">
      <c r="A8" s="173" t="s">
        <v>9</v>
      </c>
      <c r="B8" s="173"/>
      <c r="C8" s="141"/>
      <c r="D8" s="141"/>
      <c r="E8" s="141"/>
      <c r="F8" s="174"/>
      <c r="G8" s="49"/>
      <c r="H8" s="30"/>
      <c r="I8" s="56" t="str">
        <f>IF(OR(AND(G8="Prov",H8="Sum"),(H8="PC Sum")),". . . . . . . . .00",IF(ISERR(G8*H8),"",IF(G8*H8=0,"",ROUND(G8*H8,2))))</f>
        <v/>
      </c>
    </row>
    <row r="9" spans="1:9" ht="12" customHeight="1">
      <c r="A9" s="173"/>
      <c r="B9" s="173"/>
      <c r="C9" s="141"/>
      <c r="D9" s="141"/>
      <c r="E9" s="141"/>
      <c r="F9" s="174"/>
      <c r="G9" s="49"/>
      <c r="H9" s="30"/>
      <c r="I9" s="56"/>
    </row>
    <row r="10" spans="1:9" ht="12" customHeight="1">
      <c r="A10" s="173" t="s">
        <v>11</v>
      </c>
      <c r="B10" s="175" t="s">
        <v>98</v>
      </c>
      <c r="C10" s="172" t="s">
        <v>10</v>
      </c>
      <c r="D10" s="141"/>
      <c r="E10" s="141"/>
      <c r="F10" s="174"/>
      <c r="G10" s="49"/>
      <c r="H10" s="30"/>
      <c r="I10" s="56" t="str">
        <f t="shared" ref="I10:I15" si="0">IF(OR(AND(G12="Prov",H10="Sum"),(H10="PC Sum")),". . . . . . . . .00",IF(ISERR(G12*H10),"",IF(G12*H10=0,"",ROUND(G12*H10,2))))</f>
        <v/>
      </c>
    </row>
    <row r="11" spans="1:9" ht="12" customHeight="1">
      <c r="A11" s="173" t="s">
        <v>60</v>
      </c>
      <c r="B11" s="175"/>
      <c r="C11" s="172" t="s">
        <v>146</v>
      </c>
      <c r="D11" s="141"/>
      <c r="E11" s="141"/>
      <c r="F11" s="174"/>
      <c r="G11" s="49"/>
      <c r="H11" s="30"/>
      <c r="I11" s="56" t="str">
        <f t="shared" si="0"/>
        <v/>
      </c>
    </row>
    <row r="12" spans="1:9" ht="12" customHeight="1">
      <c r="A12" s="173"/>
      <c r="B12" s="175"/>
      <c r="C12" s="172"/>
      <c r="D12" s="141"/>
      <c r="E12" s="141"/>
      <c r="F12" s="174"/>
      <c r="G12" s="49"/>
      <c r="H12" s="30"/>
      <c r="I12" s="56" t="str">
        <f t="shared" si="0"/>
        <v/>
      </c>
    </row>
    <row r="13" spans="1:9" ht="12" customHeight="1">
      <c r="A13" s="173"/>
      <c r="B13" s="173"/>
      <c r="C13" s="270" t="s">
        <v>120</v>
      </c>
      <c r="D13" s="141" t="s">
        <v>487</v>
      </c>
      <c r="E13" s="141"/>
      <c r="F13" s="174" t="s">
        <v>41</v>
      </c>
      <c r="G13" s="49">
        <v>0</v>
      </c>
      <c r="H13" s="30">
        <v>280</v>
      </c>
      <c r="I13" s="147">
        <f>H13*G13</f>
        <v>0</v>
      </c>
    </row>
    <row r="14" spans="1:9" ht="12" customHeight="1">
      <c r="A14" s="173"/>
      <c r="B14" s="175"/>
      <c r="C14" s="172"/>
      <c r="D14" s="141"/>
      <c r="E14" s="141"/>
      <c r="F14" s="174"/>
      <c r="G14" s="49"/>
      <c r="H14" s="30"/>
      <c r="I14" s="56" t="str">
        <f t="shared" si="0"/>
        <v/>
      </c>
    </row>
    <row r="15" spans="1:9" ht="12" customHeight="1">
      <c r="A15" s="173"/>
      <c r="B15" s="175"/>
      <c r="C15" s="172"/>
      <c r="D15" s="141"/>
      <c r="E15" s="141"/>
      <c r="F15" s="174"/>
      <c r="G15" s="49"/>
      <c r="H15" s="30"/>
      <c r="I15" s="56" t="str">
        <f t="shared" si="0"/>
        <v/>
      </c>
    </row>
    <row r="16" spans="1:9" ht="12" customHeight="1">
      <c r="A16" s="173"/>
      <c r="B16" s="173"/>
      <c r="C16" s="270"/>
      <c r="D16" s="141"/>
      <c r="E16" s="141"/>
      <c r="F16" s="174"/>
      <c r="G16" s="49"/>
      <c r="H16" s="126"/>
      <c r="I16" s="60"/>
    </row>
    <row r="17" spans="1:9" ht="12" customHeight="1">
      <c r="A17" s="173"/>
      <c r="B17" s="175"/>
      <c r="C17" s="172"/>
      <c r="D17" s="172"/>
      <c r="E17" s="141"/>
      <c r="F17" s="174"/>
      <c r="G17" s="135"/>
      <c r="H17" s="126"/>
      <c r="I17" s="60"/>
    </row>
    <row r="18" spans="1:9" ht="12" customHeight="1">
      <c r="A18" s="173"/>
      <c r="B18" s="173"/>
      <c r="C18" s="141"/>
      <c r="D18" s="141"/>
      <c r="E18" s="141"/>
      <c r="F18" s="174"/>
      <c r="G18" s="49"/>
      <c r="H18" s="126"/>
      <c r="I18" s="60"/>
    </row>
    <row r="19" spans="1:9" ht="12" customHeight="1">
      <c r="A19" s="173"/>
      <c r="B19" s="175"/>
      <c r="C19" s="172"/>
      <c r="D19" s="172"/>
      <c r="E19" s="141"/>
      <c r="F19" s="174"/>
      <c r="G19" s="135"/>
      <c r="H19" s="126"/>
      <c r="I19" s="60"/>
    </row>
    <row r="20" spans="1:9" ht="12" customHeight="1">
      <c r="A20" s="173"/>
      <c r="B20" s="175"/>
      <c r="C20" s="172"/>
      <c r="D20" s="172"/>
      <c r="E20" s="141"/>
      <c r="F20" s="174"/>
      <c r="G20" s="135"/>
      <c r="H20" s="126"/>
      <c r="I20" s="60"/>
    </row>
    <row r="21" spans="1:9" ht="12" customHeight="1">
      <c r="A21" s="173"/>
      <c r="B21" s="175"/>
      <c r="C21" s="172"/>
      <c r="D21" s="172"/>
      <c r="E21" s="141"/>
      <c r="F21" s="174"/>
      <c r="G21" s="135"/>
      <c r="H21" s="126"/>
      <c r="I21" s="60"/>
    </row>
    <row r="22" spans="1:9" ht="12" customHeight="1">
      <c r="A22" s="173"/>
      <c r="B22" s="173"/>
      <c r="C22" s="141"/>
      <c r="D22" s="141"/>
      <c r="E22" s="141"/>
      <c r="F22" s="174"/>
      <c r="G22" s="135"/>
      <c r="H22" s="126"/>
      <c r="I22" s="60"/>
    </row>
    <row r="23" spans="1:9" ht="12" customHeight="1">
      <c r="A23" s="173"/>
      <c r="B23" s="173"/>
      <c r="C23" s="141"/>
      <c r="D23" s="141"/>
      <c r="E23" s="141"/>
      <c r="F23" s="174"/>
      <c r="G23" s="135"/>
      <c r="H23" s="126"/>
      <c r="I23" s="60"/>
    </row>
    <row r="24" spans="1:9" ht="12" customHeight="1">
      <c r="A24" s="173"/>
      <c r="B24" s="173"/>
      <c r="C24" s="141"/>
      <c r="D24" s="141"/>
      <c r="E24" s="141"/>
      <c r="F24" s="174"/>
      <c r="G24" s="135"/>
      <c r="H24" s="126"/>
      <c r="I24" s="60"/>
    </row>
    <row r="25" spans="1:9" ht="12" customHeight="1">
      <c r="A25" s="173"/>
      <c r="B25" s="173"/>
      <c r="C25" s="141"/>
      <c r="D25" s="141"/>
      <c r="E25" s="141"/>
      <c r="F25" s="174"/>
      <c r="G25" s="135"/>
      <c r="H25" s="126"/>
      <c r="I25" s="60"/>
    </row>
    <row r="26" spans="1:9" ht="12" customHeight="1">
      <c r="A26" s="173"/>
      <c r="B26" s="173"/>
      <c r="C26" s="141"/>
      <c r="D26" s="141"/>
      <c r="E26" s="141"/>
      <c r="F26" s="174"/>
      <c r="G26" s="135"/>
      <c r="H26" s="126"/>
      <c r="I26" s="60"/>
    </row>
    <row r="27" spans="1:9" ht="12" customHeight="1">
      <c r="A27" s="173"/>
      <c r="B27" s="173"/>
      <c r="C27" s="141"/>
      <c r="D27" s="141"/>
      <c r="E27" s="141"/>
      <c r="F27" s="174"/>
      <c r="G27" s="135"/>
      <c r="H27" s="126"/>
      <c r="I27" s="60"/>
    </row>
    <row r="28" spans="1:9" ht="12" customHeight="1">
      <c r="A28" s="173"/>
      <c r="B28" s="173"/>
      <c r="C28" s="141"/>
      <c r="D28" s="141"/>
      <c r="E28" s="141"/>
      <c r="F28" s="174"/>
      <c r="G28" s="135"/>
      <c r="H28" s="126"/>
      <c r="I28" s="60"/>
    </row>
    <row r="29" spans="1:9" ht="12" customHeight="1">
      <c r="A29" s="173"/>
      <c r="B29" s="173"/>
      <c r="C29" s="141"/>
      <c r="D29" s="141"/>
      <c r="E29" s="141"/>
      <c r="F29" s="174"/>
      <c r="G29" s="135"/>
      <c r="H29" s="126"/>
      <c r="I29" s="60"/>
    </row>
    <row r="30" spans="1:9" ht="12" customHeight="1">
      <c r="A30" s="173"/>
      <c r="B30" s="173"/>
      <c r="C30" s="141"/>
      <c r="D30" s="141"/>
      <c r="E30" s="141"/>
      <c r="F30" s="174"/>
      <c r="G30" s="135"/>
      <c r="H30" s="126"/>
      <c r="I30" s="60" t="str">
        <f t="shared" ref="I30:I37" si="1">IF(OR(AND(G32="Prov",H30="Sum"),(H30="PC Sum")),". . . . . . . . .00",IF(ISERR(G32*H30),"",IF(G32*H30=0,"",ROUND(G32*H30,2))))</f>
        <v/>
      </c>
    </row>
    <row r="31" spans="1:9" ht="12" customHeight="1">
      <c r="A31" s="173"/>
      <c r="B31" s="173"/>
      <c r="C31" s="141"/>
      <c r="D31" s="141"/>
      <c r="E31" s="141"/>
      <c r="F31" s="174"/>
      <c r="G31" s="135"/>
      <c r="H31" s="126"/>
      <c r="I31" s="60" t="str">
        <f t="shared" si="1"/>
        <v/>
      </c>
    </row>
    <row r="32" spans="1:9" ht="12" customHeight="1">
      <c r="A32" s="173"/>
      <c r="B32" s="173"/>
      <c r="C32" s="141"/>
      <c r="D32" s="141"/>
      <c r="E32" s="141"/>
      <c r="F32" s="174"/>
      <c r="G32" s="135"/>
      <c r="H32" s="126"/>
      <c r="I32" s="60" t="str">
        <f t="shared" si="1"/>
        <v/>
      </c>
    </row>
    <row r="33" spans="1:9" ht="12" customHeight="1">
      <c r="A33" s="173"/>
      <c r="B33" s="173"/>
      <c r="C33" s="141"/>
      <c r="D33" s="141"/>
      <c r="E33" s="141"/>
      <c r="F33" s="174"/>
      <c r="G33" s="49"/>
      <c r="H33" s="30"/>
      <c r="I33" s="56" t="str">
        <f t="shared" si="1"/>
        <v/>
      </c>
    </row>
    <row r="34" spans="1:9" ht="12" customHeight="1">
      <c r="A34" s="173"/>
      <c r="B34" s="173"/>
      <c r="C34" s="141"/>
      <c r="D34" s="141"/>
      <c r="E34" s="141"/>
      <c r="F34" s="174"/>
      <c r="G34" s="49"/>
      <c r="H34" s="30"/>
      <c r="I34" s="56" t="str">
        <f t="shared" si="1"/>
        <v/>
      </c>
    </row>
    <row r="35" spans="1:9" ht="12" customHeight="1">
      <c r="A35" s="173"/>
      <c r="B35" s="173"/>
      <c r="C35" s="141"/>
      <c r="D35" s="141"/>
      <c r="E35" s="141"/>
      <c r="F35" s="174"/>
      <c r="G35" s="49"/>
      <c r="H35" s="30"/>
      <c r="I35" s="56" t="str">
        <f t="shared" si="1"/>
        <v/>
      </c>
    </row>
    <row r="36" spans="1:9" ht="12" customHeight="1">
      <c r="A36" s="173"/>
      <c r="B36" s="173"/>
      <c r="C36" s="141"/>
      <c r="D36" s="141"/>
      <c r="E36" s="141"/>
      <c r="F36" s="174"/>
      <c r="G36" s="49"/>
      <c r="H36" s="30"/>
      <c r="I36" s="56" t="str">
        <f t="shared" si="1"/>
        <v/>
      </c>
    </row>
    <row r="37" spans="1:9" ht="12" customHeight="1">
      <c r="A37" s="173"/>
      <c r="B37" s="173"/>
      <c r="C37" s="141"/>
      <c r="D37" s="141"/>
      <c r="E37" s="141"/>
      <c r="F37" s="174"/>
      <c r="G37" s="49"/>
      <c r="H37" s="30"/>
      <c r="I37" s="56" t="str">
        <f t="shared" si="1"/>
        <v/>
      </c>
    </row>
    <row r="38" spans="1:9" ht="12" customHeight="1">
      <c r="A38" s="173"/>
      <c r="B38" s="173"/>
      <c r="C38" s="141"/>
      <c r="D38" s="141"/>
      <c r="E38" s="141"/>
      <c r="F38" s="174"/>
      <c r="G38" s="49"/>
      <c r="H38" s="30"/>
      <c r="I38" s="56" t="str">
        <f>IF(OR(AND(G42="Prov",H38="Sum"),(H38="PC Sum")),". . . . . . . . .00",IF(ISERR(G42*H38),"",IF(G42*H38=0,"",ROUND(G42*H38,2))))</f>
        <v/>
      </c>
    </row>
    <row r="39" spans="1:9" ht="12" customHeight="1">
      <c r="A39" s="173"/>
      <c r="B39" s="173"/>
      <c r="C39" s="141"/>
      <c r="D39" s="141"/>
      <c r="E39" s="141"/>
      <c r="F39" s="174"/>
      <c r="G39" s="49"/>
      <c r="H39" s="30"/>
      <c r="I39" s="56" t="str">
        <f>IF(OR(AND(G43="Prov",H39="Sum"),(H39="PC Sum")),". . . . . . . . .00",IF(ISERR(G43*H39),"",IF(G43*H39=0,"",ROUND(G43*H39,2))))</f>
        <v/>
      </c>
    </row>
    <row r="40" spans="1:9" ht="12" customHeight="1">
      <c r="A40" s="173"/>
      <c r="B40" s="173"/>
      <c r="C40" s="141"/>
      <c r="D40" s="141"/>
      <c r="E40" s="141"/>
      <c r="F40" s="174"/>
      <c r="G40" s="49"/>
      <c r="H40" s="30"/>
      <c r="I40" s="56"/>
    </row>
    <row r="41" spans="1:9" ht="12" customHeight="1">
      <c r="A41" s="173"/>
      <c r="B41" s="173"/>
      <c r="C41" s="141"/>
      <c r="D41" s="141"/>
      <c r="E41" s="141"/>
      <c r="F41" s="174"/>
      <c r="G41" s="49"/>
      <c r="H41" s="30"/>
      <c r="I41" s="56"/>
    </row>
    <row r="42" spans="1:9" ht="12" customHeight="1">
      <c r="A42" s="173"/>
      <c r="B42" s="173"/>
      <c r="C42" s="141"/>
      <c r="D42" s="141"/>
      <c r="E42" s="141"/>
      <c r="F42" s="174"/>
      <c r="G42" s="49"/>
      <c r="H42" s="30"/>
      <c r="I42" s="56" t="str">
        <f t="shared" ref="I42:I48" si="2">IF(OR(AND(G44="Prov",H42="Sum"),(H42="PC Sum")),". . . . . . . . .00",IF(ISERR(G44*H42),"",IF(G44*H42=0,"",ROUND(G44*H42,2))))</f>
        <v/>
      </c>
    </row>
    <row r="43" spans="1:9" ht="12" customHeight="1">
      <c r="A43" s="173"/>
      <c r="B43" s="173"/>
      <c r="C43" s="141"/>
      <c r="D43" s="141"/>
      <c r="E43" s="141"/>
      <c r="F43" s="174"/>
      <c r="G43" s="49"/>
      <c r="H43" s="30"/>
      <c r="I43" s="56" t="str">
        <f t="shared" si="2"/>
        <v/>
      </c>
    </row>
    <row r="44" spans="1:9" ht="12" customHeight="1">
      <c r="A44" s="173"/>
      <c r="B44" s="173"/>
      <c r="C44" s="141"/>
      <c r="D44" s="141"/>
      <c r="E44" s="141"/>
      <c r="F44" s="174"/>
      <c r="G44" s="49"/>
      <c r="H44" s="30"/>
      <c r="I44" s="56" t="str">
        <f t="shared" si="2"/>
        <v/>
      </c>
    </row>
    <row r="45" spans="1:9" ht="12" customHeight="1">
      <c r="A45" s="173"/>
      <c r="B45" s="173"/>
      <c r="C45" s="141"/>
      <c r="D45" s="141"/>
      <c r="E45" s="141"/>
      <c r="F45" s="174"/>
      <c r="G45" s="49"/>
      <c r="H45" s="30"/>
      <c r="I45" s="56" t="str">
        <f t="shared" si="2"/>
        <v/>
      </c>
    </row>
    <row r="46" spans="1:9" ht="12" customHeight="1">
      <c r="A46" s="173"/>
      <c r="B46" s="173"/>
      <c r="C46" s="141"/>
      <c r="D46" s="141"/>
      <c r="E46" s="141"/>
      <c r="F46" s="174"/>
      <c r="G46" s="49"/>
      <c r="H46" s="30"/>
      <c r="I46" s="56" t="str">
        <f t="shared" si="2"/>
        <v/>
      </c>
    </row>
    <row r="47" spans="1:9" ht="12" customHeight="1">
      <c r="A47" s="173"/>
      <c r="B47" s="173"/>
      <c r="C47" s="141"/>
      <c r="D47" s="141"/>
      <c r="E47" s="141"/>
      <c r="F47" s="174"/>
      <c r="G47" s="49"/>
      <c r="H47" s="30"/>
      <c r="I47" s="56" t="str">
        <f t="shared" si="2"/>
        <v/>
      </c>
    </row>
    <row r="48" spans="1:9" ht="12" customHeight="1">
      <c r="A48" s="173"/>
      <c r="B48" s="173"/>
      <c r="C48" s="141"/>
      <c r="D48" s="141"/>
      <c r="E48" s="141"/>
      <c r="F48" s="174"/>
      <c r="G48" s="49"/>
      <c r="H48" s="30"/>
      <c r="I48" s="101" t="str">
        <f t="shared" si="2"/>
        <v/>
      </c>
    </row>
    <row r="49" spans="1:9" ht="12" customHeight="1">
      <c r="A49" s="173"/>
      <c r="B49" s="173"/>
      <c r="C49" s="141"/>
      <c r="D49" s="141"/>
      <c r="E49" s="141"/>
      <c r="F49" s="174"/>
      <c r="G49" s="49"/>
      <c r="H49" s="30"/>
      <c r="I49" s="101"/>
    </row>
    <row r="50" spans="1:9" ht="12" customHeight="1">
      <c r="A50" s="173"/>
      <c r="B50" s="173"/>
      <c r="C50" s="141"/>
      <c r="D50" s="141"/>
      <c r="E50" s="141"/>
      <c r="F50" s="174"/>
      <c r="G50" s="49"/>
      <c r="H50" s="30"/>
      <c r="I50" s="101"/>
    </row>
    <row r="51" spans="1:9" ht="12" customHeight="1">
      <c r="A51" s="173"/>
      <c r="B51" s="173"/>
      <c r="C51" s="141"/>
      <c r="D51" s="141"/>
      <c r="E51" s="141"/>
      <c r="F51" s="174"/>
      <c r="G51" s="49"/>
      <c r="H51" s="30"/>
      <c r="I51" s="101"/>
    </row>
    <row r="52" spans="1:9" ht="12" customHeight="1">
      <c r="A52" s="173"/>
      <c r="B52" s="173"/>
      <c r="C52" s="141"/>
      <c r="D52" s="141"/>
      <c r="E52" s="141"/>
      <c r="F52" s="174"/>
      <c r="G52" s="49"/>
      <c r="H52" s="30"/>
      <c r="I52" s="101"/>
    </row>
    <row r="53" spans="1:9" ht="12" customHeight="1">
      <c r="A53" s="173"/>
      <c r="B53" s="173"/>
      <c r="C53" s="141"/>
      <c r="D53" s="141"/>
      <c r="E53" s="141"/>
      <c r="F53" s="174"/>
      <c r="G53" s="49"/>
      <c r="H53" s="30"/>
      <c r="I53" s="101"/>
    </row>
    <row r="54" spans="1:9" ht="12" customHeight="1">
      <c r="A54" s="173"/>
      <c r="B54" s="173"/>
      <c r="C54" s="141"/>
      <c r="D54" s="141"/>
      <c r="E54" s="141"/>
      <c r="F54" s="174"/>
      <c r="G54" s="49"/>
      <c r="H54" s="30"/>
      <c r="I54" s="101"/>
    </row>
    <row r="55" spans="1:9" ht="12" customHeight="1">
      <c r="A55" s="173"/>
      <c r="B55" s="173"/>
      <c r="C55" s="141"/>
      <c r="D55" s="141"/>
      <c r="E55" s="141"/>
      <c r="F55" s="174"/>
      <c r="G55" s="49"/>
      <c r="H55" s="30"/>
      <c r="I55" s="101"/>
    </row>
    <row r="56" spans="1:9" ht="12" customHeight="1">
      <c r="A56" s="173"/>
      <c r="B56" s="173"/>
      <c r="C56" s="141"/>
      <c r="D56" s="141"/>
      <c r="E56" s="141"/>
      <c r="F56" s="174"/>
      <c r="G56" s="49"/>
      <c r="H56" s="30"/>
      <c r="I56" s="101"/>
    </row>
    <row r="57" spans="1:9" ht="12" customHeight="1">
      <c r="A57" s="173"/>
      <c r="B57" s="173"/>
      <c r="C57" s="141"/>
      <c r="D57" s="141"/>
      <c r="E57" s="141"/>
      <c r="F57" s="174"/>
      <c r="G57" s="49"/>
      <c r="H57" s="30"/>
      <c r="I57" s="101" t="str">
        <f>IF(OR(AND(G59="Prov",H57="Sum"),(H57="PC Sum")),". . . . . . . . .00",IF(ISERR(G59*H57),"",IF(G59*H57=0,"",ROUND(G59*H57,2))))</f>
        <v/>
      </c>
    </row>
    <row r="58" spans="1:9" ht="12" customHeight="1">
      <c r="A58" s="173"/>
      <c r="B58" s="173"/>
      <c r="C58" s="141"/>
      <c r="D58" s="141"/>
      <c r="E58" s="141"/>
      <c r="F58" s="174"/>
      <c r="G58" s="49"/>
      <c r="H58" s="30"/>
      <c r="I58" s="101"/>
    </row>
    <row r="59" spans="1:9" ht="12" customHeight="1">
      <c r="A59" s="173"/>
      <c r="B59" s="173"/>
      <c r="C59" s="141"/>
      <c r="D59" s="141"/>
      <c r="E59" s="141"/>
      <c r="F59" s="174"/>
      <c r="G59" s="49"/>
      <c r="H59" s="30"/>
      <c r="I59" s="101"/>
    </row>
    <row r="60" spans="1:9" ht="12" customHeight="1">
      <c r="A60" s="187"/>
      <c r="B60" s="183"/>
      <c r="C60" s="183"/>
      <c r="D60" s="183"/>
      <c r="E60" s="183"/>
      <c r="F60" s="184"/>
      <c r="G60" s="50"/>
      <c r="H60" s="32"/>
      <c r="I60" s="107"/>
    </row>
    <row r="61" spans="1:9" ht="12" customHeight="1">
      <c r="A61" s="173"/>
      <c r="B61" s="172" t="s">
        <v>12</v>
      </c>
      <c r="C61" s="141"/>
      <c r="D61" s="141"/>
      <c r="E61" s="141"/>
      <c r="F61" s="140"/>
      <c r="G61" s="51"/>
      <c r="H61" s="33"/>
      <c r="I61" s="102">
        <f>SUM(I13:I60)</f>
        <v>0</v>
      </c>
    </row>
    <row r="62" spans="1:9" ht="12" customHeight="1">
      <c r="A62" s="188"/>
      <c r="B62" s="185"/>
      <c r="C62" s="185"/>
      <c r="D62" s="185"/>
      <c r="E62" s="185"/>
      <c r="F62" s="186"/>
      <c r="G62" s="52"/>
      <c r="H62" s="34"/>
      <c r="I62" s="108"/>
    </row>
    <row r="63" spans="1:9" ht="12" customHeight="1">
      <c r="H63" s="27"/>
      <c r="I63" s="109"/>
    </row>
    <row r="64" spans="1:9">
      <c r="H64" s="27"/>
      <c r="I64" s="129"/>
    </row>
    <row r="65" spans="1:9">
      <c r="A65" s="141"/>
      <c r="B65" s="141"/>
      <c r="C65" s="141"/>
      <c r="D65" s="141"/>
      <c r="E65" s="141"/>
      <c r="F65" s="140"/>
      <c r="G65" s="47"/>
      <c r="H65" s="27"/>
      <c r="I65" s="58"/>
    </row>
    <row r="66" spans="1:9">
      <c r="A66" s="141"/>
      <c r="B66" s="141"/>
      <c r="C66" s="141"/>
      <c r="D66" s="141"/>
      <c r="E66" s="141"/>
      <c r="F66" s="140"/>
      <c r="G66" s="47"/>
      <c r="H66" s="27"/>
      <c r="I66" s="58"/>
    </row>
    <row r="67" spans="1:9">
      <c r="A67" s="141"/>
      <c r="B67" s="141"/>
      <c r="C67" s="141"/>
      <c r="D67" s="141"/>
      <c r="E67" s="141"/>
      <c r="F67" s="140"/>
      <c r="G67" s="47"/>
      <c r="H67" s="27"/>
      <c r="I67" s="58"/>
    </row>
    <row r="68" spans="1:9">
      <c r="A68" s="141"/>
      <c r="B68" s="141"/>
      <c r="C68" s="141"/>
      <c r="D68" s="141"/>
      <c r="E68" s="141"/>
      <c r="F68" s="140"/>
      <c r="G68" s="47"/>
      <c r="H68" s="27"/>
      <c r="I68" s="58"/>
    </row>
    <row r="69" spans="1:9">
      <c r="A69" s="141"/>
      <c r="B69" s="141"/>
      <c r="C69" s="141"/>
      <c r="D69" s="141"/>
      <c r="E69" s="141"/>
      <c r="F69" s="140"/>
      <c r="G69" s="47"/>
      <c r="H69" s="27"/>
      <c r="I69" s="58"/>
    </row>
    <row r="70" spans="1:9">
      <c r="A70" s="141"/>
      <c r="B70" s="141"/>
      <c r="C70" s="141"/>
      <c r="D70" s="141"/>
      <c r="E70" s="141"/>
      <c r="F70" s="140"/>
      <c r="G70" s="47"/>
      <c r="H70" s="27"/>
      <c r="I70" s="58"/>
    </row>
    <row r="71" spans="1:9">
      <c r="A71" s="141"/>
      <c r="B71" s="141"/>
      <c r="C71" s="141"/>
      <c r="D71" s="141"/>
      <c r="E71" s="141"/>
      <c r="F71" s="140"/>
      <c r="G71" s="47"/>
      <c r="H71" s="27"/>
      <c r="I71" s="58"/>
    </row>
    <row r="72" spans="1:9">
      <c r="A72" s="141"/>
      <c r="B72" s="141"/>
      <c r="C72" s="141"/>
      <c r="D72" s="141"/>
      <c r="E72" s="141"/>
      <c r="F72" s="140"/>
      <c r="G72" s="47"/>
      <c r="H72" s="27"/>
      <c r="I72" s="58"/>
    </row>
    <row r="73" spans="1:9">
      <c r="A73" s="141"/>
      <c r="B73" s="141"/>
      <c r="C73" s="141"/>
      <c r="D73" s="141"/>
      <c r="E73" s="141"/>
      <c r="F73" s="140"/>
      <c r="G73" s="47"/>
      <c r="H73" s="27"/>
      <c r="I73" s="58"/>
    </row>
    <row r="74" spans="1:9">
      <c r="A74" s="141"/>
      <c r="B74" s="141"/>
      <c r="C74" s="141"/>
      <c r="D74" s="141"/>
      <c r="E74" s="141"/>
      <c r="F74" s="140"/>
      <c r="G74" s="47"/>
      <c r="H74" s="27"/>
      <c r="I74" s="58"/>
    </row>
    <row r="75" spans="1:9">
      <c r="A75" s="141"/>
      <c r="B75" s="141"/>
      <c r="C75" s="141"/>
      <c r="D75" s="141"/>
      <c r="E75" s="141"/>
      <c r="F75" s="140"/>
      <c r="G75" s="47"/>
      <c r="H75" s="27"/>
      <c r="I75" s="58"/>
    </row>
    <row r="76" spans="1:9">
      <c r="A76" s="141"/>
      <c r="B76" s="141"/>
      <c r="C76" s="141"/>
      <c r="D76" s="141"/>
      <c r="E76" s="141"/>
      <c r="F76" s="140"/>
      <c r="G76" s="47"/>
      <c r="H76" s="27"/>
      <c r="I76" s="58"/>
    </row>
    <row r="77" spans="1:9">
      <c r="A77" s="141"/>
      <c r="B77" s="141"/>
      <c r="C77" s="141"/>
      <c r="D77" s="141"/>
      <c r="E77" s="141"/>
      <c r="F77" s="140"/>
      <c r="G77" s="47"/>
      <c r="H77" s="27"/>
      <c r="I77" s="58"/>
    </row>
    <row r="78" spans="1:9">
      <c r="A78" s="141"/>
      <c r="B78" s="141"/>
      <c r="C78" s="141"/>
      <c r="D78" s="141"/>
      <c r="E78" s="141"/>
      <c r="F78" s="140"/>
      <c r="G78" s="47"/>
      <c r="H78" s="27"/>
      <c r="I78" s="58"/>
    </row>
    <row r="79" spans="1:9">
      <c r="A79" s="141"/>
      <c r="B79" s="141"/>
      <c r="C79" s="141"/>
      <c r="D79" s="141"/>
      <c r="E79" s="141"/>
      <c r="F79" s="140"/>
      <c r="G79" s="47"/>
      <c r="H79" s="27"/>
      <c r="I79" s="58"/>
    </row>
    <row r="80" spans="1:9">
      <c r="A80" s="141"/>
      <c r="B80" s="141"/>
      <c r="C80" s="141"/>
      <c r="D80" s="141"/>
      <c r="E80" s="141"/>
      <c r="F80" s="140"/>
      <c r="G80" s="47"/>
      <c r="H80" s="27"/>
      <c r="I80" s="58"/>
    </row>
    <row r="81" spans="1:9">
      <c r="A81" s="141"/>
      <c r="B81" s="141"/>
      <c r="C81" s="141"/>
      <c r="D81" s="141"/>
      <c r="E81" s="141"/>
      <c r="F81" s="140"/>
      <c r="G81" s="47"/>
      <c r="H81" s="27"/>
      <c r="I81" s="58"/>
    </row>
    <row r="82" spans="1:9">
      <c r="A82" s="141"/>
      <c r="B82" s="141"/>
      <c r="C82" s="141"/>
      <c r="D82" s="141"/>
      <c r="E82" s="141"/>
      <c r="F82" s="140"/>
      <c r="G82" s="47"/>
      <c r="H82" s="27"/>
      <c r="I82" s="58"/>
    </row>
    <row r="83" spans="1:9">
      <c r="A83" s="141"/>
      <c r="B83" s="141"/>
      <c r="C83" s="141"/>
      <c r="D83" s="141"/>
      <c r="E83" s="141"/>
      <c r="F83" s="140"/>
      <c r="G83" s="47"/>
      <c r="H83" s="27"/>
      <c r="I83" s="58"/>
    </row>
    <row r="84" spans="1:9">
      <c r="A84" s="141"/>
      <c r="B84" s="141"/>
      <c r="C84" s="141"/>
      <c r="D84" s="141"/>
      <c r="E84" s="141"/>
      <c r="F84" s="140"/>
      <c r="G84" s="47"/>
      <c r="H84" s="27"/>
      <c r="I84" s="58"/>
    </row>
    <row r="85" spans="1:9">
      <c r="A85" s="141"/>
      <c r="B85" s="141"/>
      <c r="C85" s="141"/>
      <c r="D85" s="141"/>
      <c r="E85" s="141"/>
      <c r="F85" s="140"/>
      <c r="G85" s="47"/>
      <c r="H85" s="27"/>
      <c r="I85" s="58"/>
    </row>
    <row r="86" spans="1:9">
      <c r="A86" s="141"/>
      <c r="B86" s="141"/>
      <c r="C86" s="141"/>
      <c r="D86" s="141"/>
      <c r="E86" s="141"/>
      <c r="F86" s="140"/>
      <c r="G86" s="47"/>
      <c r="H86" s="27"/>
      <c r="I86" s="58"/>
    </row>
    <row r="87" spans="1:9">
      <c r="A87" s="141"/>
      <c r="B87" s="141"/>
      <c r="C87" s="141"/>
      <c r="D87" s="141"/>
      <c r="E87" s="141"/>
      <c r="F87" s="140"/>
      <c r="G87" s="47"/>
      <c r="H87" s="27"/>
      <c r="I87" s="58"/>
    </row>
    <row r="88" spans="1:9">
      <c r="A88" s="141"/>
      <c r="B88" s="141"/>
      <c r="C88" s="141"/>
      <c r="D88" s="141"/>
      <c r="E88" s="141"/>
      <c r="F88" s="140"/>
      <c r="G88" s="47"/>
    </row>
    <row r="89" spans="1:9">
      <c r="A89" s="141"/>
      <c r="B89" s="141"/>
      <c r="C89" s="141"/>
      <c r="D89" s="141"/>
      <c r="E89" s="141"/>
      <c r="F89" s="140"/>
      <c r="G89" s="47"/>
    </row>
  </sheetData>
  <printOptions horizontalCentered="1" verticalCentered="1"/>
  <pageMargins left="0.7" right="0.7" top="0.75" bottom="0.75" header="0.3" footer="0.3"/>
  <pageSetup paperSize="9" scale="90" firstPageNumber="25" orientation="portrait" useFirstPageNumber="1" horizontalDpi="300" verticalDpi="300" r:id="rId1"/>
  <headerFooter alignWithMargins="0">
    <oddHeader>&amp;CC2.&amp;P</oddHeader>
    <oddFooter>&amp;L&amp;"Arial,Italic"&amp;8 1006 (ENGACES 02/2016)</oddFooter>
  </headerFooter>
  <rowBreaks count="3" manualBreakCount="3">
    <brk id="130" max="65535" man="1"/>
    <brk id="195" max="65535" man="1"/>
    <brk id="260"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K101"/>
  <sheetViews>
    <sheetView view="pageBreakPreview" topLeftCell="A13" zoomScale="80" zoomScaleNormal="85" zoomScaleSheetLayoutView="80" workbookViewId="0">
      <selection activeCell="I68" sqref="I68"/>
    </sheetView>
  </sheetViews>
  <sheetFormatPr defaultColWidth="9.140625" defaultRowHeight="12.75"/>
  <cols>
    <col min="1" max="1" width="10.85546875" customWidth="1"/>
    <col min="2" max="2" width="6.85546875" customWidth="1"/>
    <col min="3" max="4" width="3.85546875" customWidth="1"/>
    <col min="5" max="5" width="29.85546875" customWidth="1"/>
    <col min="6" max="6" width="6.85546875" customWidth="1"/>
    <col min="7" max="7" width="9.85546875" style="46" customWidth="1"/>
    <col min="8" max="8" width="10.85546875" customWidth="1"/>
    <col min="9" max="9" width="15.85546875" style="42" customWidth="1"/>
  </cols>
  <sheetData>
    <row r="1" spans="1:11" ht="12" customHeight="1">
      <c r="A1" s="54"/>
      <c r="B1" s="54"/>
      <c r="C1" s="54"/>
      <c r="D1" s="54"/>
      <c r="E1" s="54"/>
      <c r="F1" s="64"/>
      <c r="G1" s="65"/>
      <c r="H1" s="66"/>
      <c r="I1" s="67" t="s">
        <v>13</v>
      </c>
    </row>
    <row r="2" spans="1:11" ht="12" customHeight="1">
      <c r="A2" s="54"/>
      <c r="B2" s="54"/>
      <c r="C2" s="54"/>
      <c r="D2" s="54"/>
      <c r="E2" s="54"/>
      <c r="F2" s="64"/>
      <c r="G2" s="65"/>
      <c r="H2" s="68"/>
      <c r="I2" s="69"/>
    </row>
    <row r="3" spans="1:11" ht="12" customHeight="1">
      <c r="A3" s="70" t="s">
        <v>18</v>
      </c>
      <c r="B3" s="70"/>
      <c r="C3" s="71"/>
      <c r="D3" s="71"/>
      <c r="E3" s="71"/>
      <c r="F3" s="72"/>
      <c r="G3" s="73"/>
      <c r="H3" s="98"/>
      <c r="I3" s="99"/>
    </row>
    <row r="4" spans="1:11" ht="12" customHeight="1">
      <c r="A4" s="36" t="s">
        <v>19</v>
      </c>
      <c r="B4" s="36" t="s">
        <v>20</v>
      </c>
      <c r="C4" s="37"/>
      <c r="D4" s="37"/>
      <c r="E4" s="37" t="s">
        <v>21</v>
      </c>
      <c r="F4" s="74" t="s">
        <v>22</v>
      </c>
      <c r="G4" s="75" t="s">
        <v>23</v>
      </c>
      <c r="H4" s="76" t="s">
        <v>24</v>
      </c>
      <c r="I4" s="77" t="s">
        <v>25</v>
      </c>
    </row>
    <row r="5" spans="1:11" ht="12" customHeight="1">
      <c r="A5" s="78" t="s">
        <v>26</v>
      </c>
      <c r="B5" s="78" t="s">
        <v>27</v>
      </c>
      <c r="C5" s="79"/>
      <c r="D5" s="79"/>
      <c r="E5" s="79"/>
      <c r="F5" s="80"/>
      <c r="G5" s="81" t="s">
        <v>28</v>
      </c>
      <c r="H5" s="82"/>
      <c r="I5" s="83"/>
    </row>
    <row r="6" spans="1:11" ht="12" customHeight="1">
      <c r="A6" s="38"/>
      <c r="B6" s="38"/>
      <c r="C6" s="54"/>
      <c r="D6" s="54"/>
      <c r="E6" s="54"/>
      <c r="F6" s="61"/>
      <c r="G6" s="62"/>
      <c r="H6" s="63"/>
      <c r="I6" s="60" t="str">
        <f t="shared" ref="I6:I15" si="0">IF(OR(AND(G6="Prov",H6="Sum"),(H6="PC Sum")),". . . . . . . . .00",IF(ISERR(G6*H6),"",IF(G6*H6=0,"",ROUND(G6*H6,2))))</f>
        <v/>
      </c>
    </row>
    <row r="7" spans="1:11" ht="12" customHeight="1">
      <c r="A7" s="38" t="s">
        <v>29</v>
      </c>
      <c r="B7" s="36" t="s">
        <v>14</v>
      </c>
      <c r="C7" s="84" t="s">
        <v>15</v>
      </c>
      <c r="D7" s="84"/>
      <c r="E7" s="54"/>
      <c r="F7" s="61"/>
      <c r="G7" s="85"/>
      <c r="H7" s="63"/>
      <c r="I7" s="60" t="str">
        <f t="shared" si="0"/>
        <v/>
      </c>
    </row>
    <row r="8" spans="1:11" ht="12" customHeight="1">
      <c r="A8" s="38" t="s">
        <v>16</v>
      </c>
      <c r="B8" s="38"/>
      <c r="C8" s="54"/>
      <c r="D8" s="54"/>
      <c r="E8" s="54"/>
      <c r="F8" s="61"/>
      <c r="G8" s="85"/>
      <c r="H8" s="63"/>
      <c r="I8" s="60" t="str">
        <f t="shared" si="0"/>
        <v/>
      </c>
    </row>
    <row r="9" spans="1:11" ht="12" customHeight="1">
      <c r="A9" s="38"/>
      <c r="B9" s="38"/>
      <c r="C9" s="54"/>
      <c r="D9" s="54"/>
      <c r="E9" s="54"/>
      <c r="F9" s="61"/>
      <c r="G9" s="85"/>
      <c r="H9" s="63"/>
      <c r="I9" s="60" t="str">
        <f t="shared" si="0"/>
        <v/>
      </c>
    </row>
    <row r="10" spans="1:11" ht="12" customHeight="1">
      <c r="A10" s="38" t="s">
        <v>60</v>
      </c>
      <c r="B10" s="36" t="s">
        <v>100</v>
      </c>
      <c r="C10" s="37" t="s">
        <v>99</v>
      </c>
      <c r="D10" s="54"/>
      <c r="E10" s="54"/>
      <c r="F10" s="61"/>
      <c r="G10" s="85"/>
      <c r="H10" s="63"/>
      <c r="I10" s="60" t="str">
        <f t="shared" si="0"/>
        <v/>
      </c>
    </row>
    <row r="11" spans="1:11" ht="12" customHeight="1">
      <c r="A11" s="38"/>
      <c r="B11" s="36"/>
      <c r="C11" s="37" t="s">
        <v>101</v>
      </c>
      <c r="D11" s="54"/>
      <c r="E11" s="54"/>
      <c r="F11" s="61"/>
      <c r="G11" s="85"/>
      <c r="H11" s="63"/>
      <c r="I11" s="60" t="str">
        <f t="shared" si="0"/>
        <v/>
      </c>
    </row>
    <row r="12" spans="1:11" ht="12" customHeight="1">
      <c r="A12" s="38"/>
      <c r="B12" s="38"/>
      <c r="C12" s="9" t="s">
        <v>102</v>
      </c>
      <c r="D12" s="54"/>
      <c r="E12" s="54"/>
      <c r="F12" s="61"/>
      <c r="G12" s="85"/>
      <c r="H12" s="63"/>
      <c r="I12" s="60" t="str">
        <f t="shared" si="0"/>
        <v/>
      </c>
    </row>
    <row r="13" spans="1:11" ht="12" customHeight="1">
      <c r="A13" s="38"/>
      <c r="B13" s="38"/>
      <c r="C13" s="9"/>
      <c r="D13" s="54"/>
      <c r="E13" s="54"/>
      <c r="F13" s="61"/>
      <c r="G13" s="85"/>
      <c r="H13" s="63"/>
      <c r="I13" s="60" t="str">
        <f t="shared" si="0"/>
        <v/>
      </c>
      <c r="K13">
        <f>240*0.3</f>
        <v>72</v>
      </c>
    </row>
    <row r="14" spans="1:11" ht="12" customHeight="1">
      <c r="A14" s="38"/>
      <c r="B14" s="38"/>
      <c r="C14" s="54" t="s">
        <v>120</v>
      </c>
      <c r="D14" s="162" t="s">
        <v>332</v>
      </c>
      <c r="E14" s="54"/>
      <c r="F14" s="61" t="s">
        <v>41</v>
      </c>
      <c r="G14" s="53">
        <v>160</v>
      </c>
      <c r="H14" s="63">
        <v>280</v>
      </c>
      <c r="I14" s="147">
        <f>H14*G14</f>
        <v>44800</v>
      </c>
    </row>
    <row r="15" spans="1:11" ht="12" customHeight="1">
      <c r="A15" s="38"/>
      <c r="B15" s="38"/>
      <c r="C15" s="54"/>
      <c r="D15" s="54"/>
      <c r="E15" s="54"/>
      <c r="F15" s="61"/>
      <c r="G15" s="62"/>
      <c r="H15" s="63"/>
      <c r="I15" s="60" t="str">
        <f t="shared" si="0"/>
        <v/>
      </c>
    </row>
    <row r="16" spans="1:11" ht="12" customHeight="1">
      <c r="A16" s="38"/>
      <c r="B16" s="38"/>
      <c r="C16" s="54"/>
      <c r="D16" s="54"/>
      <c r="E16" s="54"/>
      <c r="F16" s="61"/>
      <c r="G16" s="100"/>
      <c r="H16" s="63"/>
      <c r="I16" s="60"/>
    </row>
    <row r="17" spans="1:9" ht="12" customHeight="1">
      <c r="A17" s="38"/>
      <c r="B17" s="38"/>
      <c r="C17" s="54"/>
      <c r="D17" s="54"/>
      <c r="E17" s="54"/>
      <c r="F17" s="61"/>
      <c r="G17" s="100"/>
      <c r="H17" s="63"/>
      <c r="I17" s="60"/>
    </row>
    <row r="18" spans="1:9" ht="12" customHeight="1">
      <c r="A18" s="38"/>
      <c r="B18" s="38"/>
      <c r="C18" s="54"/>
      <c r="D18" s="54"/>
      <c r="E18" s="54"/>
      <c r="F18" s="61"/>
      <c r="G18" s="100"/>
      <c r="H18" s="63"/>
      <c r="I18" s="60"/>
    </row>
    <row r="19" spans="1:9" ht="12" customHeight="1">
      <c r="A19" s="38"/>
      <c r="B19" s="38"/>
      <c r="C19" s="54"/>
      <c r="D19" s="54"/>
      <c r="E19" s="54"/>
      <c r="F19" s="61"/>
      <c r="G19" s="100"/>
      <c r="H19" s="63"/>
      <c r="I19" s="60"/>
    </row>
    <row r="20" spans="1:9" ht="12" customHeight="1">
      <c r="A20" s="38"/>
      <c r="B20" s="38"/>
      <c r="C20" s="54"/>
      <c r="D20" s="54"/>
      <c r="E20" s="54"/>
      <c r="F20" s="61"/>
      <c r="G20" s="100"/>
      <c r="H20" s="63"/>
      <c r="I20" s="60"/>
    </row>
    <row r="21" spans="1:9" ht="12" customHeight="1">
      <c r="A21" s="38"/>
      <c r="B21" s="38"/>
      <c r="C21" s="54"/>
      <c r="D21" s="54"/>
      <c r="E21" s="54"/>
      <c r="F21" s="61"/>
      <c r="G21" s="100"/>
      <c r="H21" s="63"/>
      <c r="I21" s="60"/>
    </row>
    <row r="22" spans="1:9" ht="12" customHeight="1">
      <c r="A22" s="38"/>
      <c r="B22" s="38"/>
      <c r="C22" s="54"/>
      <c r="D22" s="54"/>
      <c r="E22" s="54"/>
      <c r="F22" s="61"/>
      <c r="G22" s="100"/>
      <c r="H22" s="63"/>
      <c r="I22" s="60"/>
    </row>
    <row r="23" spans="1:9" ht="12" customHeight="1">
      <c r="A23" s="38"/>
      <c r="B23" s="38"/>
      <c r="C23" s="54"/>
      <c r="D23" s="54"/>
      <c r="E23" s="54"/>
      <c r="F23" s="61"/>
      <c r="G23" s="100"/>
      <c r="H23" s="63"/>
      <c r="I23" s="60"/>
    </row>
    <row r="24" spans="1:9" ht="12" customHeight="1">
      <c r="A24" s="38"/>
      <c r="B24" s="38"/>
      <c r="C24" s="54"/>
      <c r="D24" s="54"/>
      <c r="E24" s="54"/>
      <c r="F24" s="61"/>
      <c r="G24" s="100"/>
      <c r="H24" s="63"/>
      <c r="I24" s="60"/>
    </row>
    <row r="25" spans="1:9" ht="12" customHeight="1">
      <c r="A25" s="38"/>
      <c r="B25" s="38"/>
      <c r="C25" s="54"/>
      <c r="D25" s="54"/>
      <c r="E25" s="54"/>
      <c r="F25" s="61"/>
      <c r="G25" s="100"/>
      <c r="H25" s="63"/>
      <c r="I25" s="60"/>
    </row>
    <row r="26" spans="1:9" ht="12" customHeight="1">
      <c r="A26" s="38"/>
      <c r="B26" s="38"/>
      <c r="C26" s="54"/>
      <c r="D26" s="54"/>
      <c r="E26" s="54"/>
      <c r="F26" s="61"/>
      <c r="G26" s="100"/>
      <c r="H26" s="63"/>
      <c r="I26" s="60"/>
    </row>
    <row r="27" spans="1:9" ht="12" customHeight="1">
      <c r="A27" s="38"/>
      <c r="B27" s="38"/>
      <c r="C27" s="54"/>
      <c r="D27" s="54"/>
      <c r="E27" s="54"/>
      <c r="F27" s="61"/>
      <c r="G27" s="100"/>
      <c r="H27" s="63"/>
      <c r="I27" s="60"/>
    </row>
    <row r="28" spans="1:9" ht="12" customHeight="1">
      <c r="A28" s="38"/>
      <c r="B28" s="38"/>
      <c r="C28" s="54"/>
      <c r="D28" s="54"/>
      <c r="E28" s="54"/>
      <c r="F28" s="61"/>
      <c r="G28" s="100"/>
      <c r="H28" s="63"/>
      <c r="I28" s="60"/>
    </row>
    <row r="29" spans="1:9" ht="12" customHeight="1">
      <c r="A29" s="38"/>
      <c r="B29" s="38"/>
      <c r="C29" s="54"/>
      <c r="D29" s="54"/>
      <c r="E29" s="54"/>
      <c r="F29" s="61"/>
      <c r="G29" s="100"/>
      <c r="H29" s="63"/>
      <c r="I29" s="60"/>
    </row>
    <row r="30" spans="1:9" ht="12" customHeight="1">
      <c r="A30" s="38"/>
      <c r="B30" s="38"/>
      <c r="C30" s="54"/>
      <c r="D30" s="54"/>
      <c r="E30" s="54"/>
      <c r="F30" s="61"/>
      <c r="G30" s="100"/>
      <c r="H30" s="63"/>
      <c r="I30" s="60"/>
    </row>
    <row r="31" spans="1:9" ht="12" customHeight="1">
      <c r="A31" s="38"/>
      <c r="B31" s="38"/>
      <c r="C31" s="54"/>
      <c r="D31" s="54"/>
      <c r="E31" s="54"/>
      <c r="F31" s="61"/>
      <c r="G31" s="100"/>
      <c r="H31" s="63"/>
      <c r="I31" s="60"/>
    </row>
    <row r="32" spans="1:9" ht="12" customHeight="1">
      <c r="A32" s="38"/>
      <c r="B32" s="38"/>
      <c r="C32" s="54"/>
      <c r="D32" s="54"/>
      <c r="E32" s="54"/>
      <c r="F32" s="61"/>
      <c r="G32" s="100"/>
      <c r="H32" s="63"/>
      <c r="I32" s="60"/>
    </row>
    <row r="33" spans="1:9" ht="12" customHeight="1">
      <c r="A33" s="38"/>
      <c r="B33" s="38"/>
      <c r="C33" s="54"/>
      <c r="D33" s="54"/>
      <c r="E33" s="54"/>
      <c r="F33" s="61"/>
      <c r="G33" s="100"/>
      <c r="H33" s="63"/>
      <c r="I33" s="60"/>
    </row>
    <row r="34" spans="1:9" ht="12" customHeight="1">
      <c r="A34" s="38"/>
      <c r="B34" s="38"/>
      <c r="C34" s="54"/>
      <c r="D34" s="54"/>
      <c r="E34" s="54"/>
      <c r="F34" s="61"/>
      <c r="G34" s="100"/>
      <c r="H34" s="63"/>
      <c r="I34" s="60"/>
    </row>
    <row r="35" spans="1:9" ht="12" customHeight="1">
      <c r="A35" s="38"/>
      <c r="B35" s="38"/>
      <c r="C35" s="54"/>
      <c r="D35" s="54"/>
      <c r="E35" s="54"/>
      <c r="F35" s="61"/>
      <c r="G35" s="100"/>
      <c r="H35" s="63"/>
      <c r="I35" s="60"/>
    </row>
    <row r="36" spans="1:9" ht="12" customHeight="1">
      <c r="A36" s="38"/>
      <c r="B36" s="38"/>
      <c r="C36" s="54"/>
      <c r="D36" s="54"/>
      <c r="E36" s="54"/>
      <c r="F36" s="61"/>
      <c r="G36" s="100"/>
      <c r="H36" s="63"/>
      <c r="I36" s="60"/>
    </row>
    <row r="37" spans="1:9" ht="12" customHeight="1">
      <c r="A37" s="38"/>
      <c r="B37" s="38"/>
      <c r="C37" s="54"/>
      <c r="D37" s="54"/>
      <c r="E37" s="54"/>
      <c r="F37" s="61"/>
      <c r="G37" s="100"/>
      <c r="H37" s="63"/>
      <c r="I37" s="60"/>
    </row>
    <row r="38" spans="1:9" ht="12" customHeight="1">
      <c r="A38" s="38"/>
      <c r="B38" s="38"/>
      <c r="C38" s="54"/>
      <c r="D38" s="54"/>
      <c r="E38" s="54"/>
      <c r="F38" s="61"/>
      <c r="G38" s="100"/>
      <c r="H38" s="63"/>
      <c r="I38" s="60"/>
    </row>
    <row r="39" spans="1:9" ht="12" customHeight="1">
      <c r="A39" s="38"/>
      <c r="B39" s="38"/>
      <c r="C39" s="54"/>
      <c r="D39" s="54"/>
      <c r="E39" s="54"/>
      <c r="F39" s="61"/>
      <c r="G39" s="100"/>
      <c r="H39" s="63"/>
      <c r="I39" s="60"/>
    </row>
    <row r="40" spans="1:9" ht="12" customHeight="1">
      <c r="A40" s="38"/>
      <c r="B40" s="38"/>
      <c r="C40" s="54"/>
      <c r="D40" s="54"/>
      <c r="E40" s="54"/>
      <c r="F40" s="61"/>
      <c r="G40" s="100"/>
      <c r="H40" s="63"/>
      <c r="I40" s="60"/>
    </row>
    <row r="41" spans="1:9" ht="12" customHeight="1">
      <c r="A41" s="38"/>
      <c r="B41" s="38"/>
      <c r="C41" s="54"/>
      <c r="D41" s="54"/>
      <c r="E41" s="54"/>
      <c r="F41" s="61"/>
      <c r="G41" s="100"/>
      <c r="H41" s="63"/>
      <c r="I41" s="60"/>
    </row>
    <row r="42" spans="1:9" ht="12" customHeight="1">
      <c r="A42" s="38"/>
      <c r="B42" s="38"/>
      <c r="C42" s="54"/>
      <c r="D42" s="54"/>
      <c r="E42" s="54"/>
      <c r="F42" s="61"/>
      <c r="G42" s="100"/>
      <c r="H42" s="63"/>
      <c r="I42" s="60"/>
    </row>
    <row r="43" spans="1:9" ht="12" customHeight="1">
      <c r="A43" s="38"/>
      <c r="B43" s="38"/>
      <c r="C43" s="54"/>
      <c r="D43" s="54"/>
      <c r="E43" s="54"/>
      <c r="F43" s="61"/>
      <c r="G43" s="100"/>
      <c r="H43" s="63"/>
      <c r="I43" s="60"/>
    </row>
    <row r="44" spans="1:9" ht="12" customHeight="1">
      <c r="A44" s="38"/>
      <c r="B44" s="38"/>
      <c r="C44" s="54"/>
      <c r="D44" s="54"/>
      <c r="E44" s="54"/>
      <c r="F44" s="61"/>
      <c r="G44" s="100"/>
      <c r="H44" s="63"/>
      <c r="I44" s="60"/>
    </row>
    <row r="45" spans="1:9" ht="12" customHeight="1">
      <c r="A45" s="38"/>
      <c r="B45" s="38"/>
      <c r="C45" s="54"/>
      <c r="D45" s="54"/>
      <c r="E45" s="54"/>
      <c r="F45" s="61"/>
      <c r="G45" s="100"/>
      <c r="H45" s="63"/>
      <c r="I45" s="103"/>
    </row>
    <row r="46" spans="1:9" ht="12" customHeight="1">
      <c r="A46" s="38"/>
      <c r="B46" s="38"/>
      <c r="C46" s="54"/>
      <c r="D46" s="54"/>
      <c r="E46" s="54"/>
      <c r="F46" s="61"/>
      <c r="G46" s="100"/>
      <c r="H46" s="63"/>
      <c r="I46" s="103"/>
    </row>
    <row r="47" spans="1:9" ht="12" customHeight="1">
      <c r="A47" s="38"/>
      <c r="B47" s="38"/>
      <c r="C47" s="54"/>
      <c r="D47" s="54"/>
      <c r="E47" s="54"/>
      <c r="F47" s="61"/>
      <c r="G47" s="100"/>
      <c r="H47" s="63"/>
      <c r="I47" s="103"/>
    </row>
    <row r="48" spans="1:9" ht="12" customHeight="1">
      <c r="A48" s="38"/>
      <c r="B48" s="38"/>
      <c r="C48" s="54"/>
      <c r="D48" s="54"/>
      <c r="E48" s="54"/>
      <c r="F48" s="61"/>
      <c r="G48" s="100"/>
      <c r="H48" s="63"/>
      <c r="I48" s="103"/>
    </row>
    <row r="49" spans="1:9" ht="12" customHeight="1">
      <c r="A49" s="38"/>
      <c r="B49" s="38"/>
      <c r="C49" s="54"/>
      <c r="D49" s="54"/>
      <c r="E49" s="54"/>
      <c r="F49" s="61"/>
      <c r="G49" s="100"/>
      <c r="H49" s="63"/>
      <c r="I49" s="103"/>
    </row>
    <row r="50" spans="1:9" ht="12" customHeight="1">
      <c r="A50" s="38"/>
      <c r="B50" s="38"/>
      <c r="C50" s="54"/>
      <c r="D50" s="54"/>
      <c r="E50" s="54"/>
      <c r="F50" s="61"/>
      <c r="G50" s="100"/>
      <c r="H50" s="63"/>
      <c r="I50" s="103"/>
    </row>
    <row r="51" spans="1:9" ht="12" customHeight="1">
      <c r="A51" s="38"/>
      <c r="B51" s="38"/>
      <c r="C51" s="54"/>
      <c r="D51" s="54"/>
      <c r="E51" s="54"/>
      <c r="F51" s="61"/>
      <c r="G51" s="100"/>
      <c r="H51" s="63"/>
      <c r="I51" s="103"/>
    </row>
    <row r="52" spans="1:9" ht="12" customHeight="1">
      <c r="A52" s="38"/>
      <c r="B52" s="38"/>
      <c r="C52" s="54"/>
      <c r="D52" s="54"/>
      <c r="E52" s="54"/>
      <c r="F52" s="61"/>
      <c r="G52" s="100"/>
      <c r="H52" s="63"/>
      <c r="I52" s="103"/>
    </row>
    <row r="53" spans="1:9" ht="12" customHeight="1">
      <c r="A53" s="38"/>
      <c r="B53" s="38"/>
      <c r="C53" s="54"/>
      <c r="D53" s="54"/>
      <c r="E53" s="54"/>
      <c r="F53" s="61"/>
      <c r="G53" s="100"/>
      <c r="H53" s="63"/>
      <c r="I53" s="103"/>
    </row>
    <row r="54" spans="1:9" ht="12" customHeight="1">
      <c r="A54" s="38"/>
      <c r="B54" s="38"/>
      <c r="C54" s="54"/>
      <c r="D54" s="54"/>
      <c r="E54" s="54"/>
      <c r="F54" s="61"/>
      <c r="G54" s="85"/>
      <c r="H54" s="63"/>
      <c r="I54" s="103" t="str">
        <f>IF(OR(AND(G54="Prov",H54="Sum"),(H54="PC Sum")),". . . . . . . . .00",IF(ISERR(G54*H54),"",IF(G54*H54=0,"",ROUND(G54*H54,2))))</f>
        <v/>
      </c>
    </row>
    <row r="55" spans="1:9" ht="12" customHeight="1">
      <c r="A55" s="38"/>
      <c r="B55" s="38"/>
      <c r="C55" s="54"/>
      <c r="D55" s="54"/>
      <c r="E55" s="54"/>
      <c r="F55" s="61"/>
      <c r="G55" s="85"/>
      <c r="H55" s="63"/>
      <c r="I55" s="103"/>
    </row>
    <row r="56" spans="1:9" ht="12" customHeight="1">
      <c r="A56" s="38"/>
      <c r="B56" s="38"/>
      <c r="C56" s="54"/>
      <c r="D56" s="54"/>
      <c r="E56" s="54"/>
      <c r="F56" s="61"/>
      <c r="G56" s="85"/>
      <c r="H56" s="63"/>
      <c r="I56" s="103"/>
    </row>
    <row r="57" spans="1:9" ht="12" customHeight="1">
      <c r="A57" s="38"/>
      <c r="B57" s="38"/>
      <c r="C57" s="54"/>
      <c r="D57" s="54"/>
      <c r="E57" s="54"/>
      <c r="F57" s="61"/>
      <c r="G57" s="85"/>
      <c r="H57" s="63"/>
      <c r="I57" s="103"/>
    </row>
    <row r="58" spans="1:9" ht="12" customHeight="1">
      <c r="A58" s="38"/>
      <c r="B58" s="38"/>
      <c r="C58" s="54"/>
      <c r="D58" s="54"/>
      <c r="E58" s="54"/>
      <c r="F58" s="61"/>
      <c r="G58" s="85"/>
      <c r="H58" s="63"/>
      <c r="I58" s="103"/>
    </row>
    <row r="59" spans="1:9" ht="12" customHeight="1">
      <c r="A59" s="38"/>
      <c r="B59" s="38"/>
      <c r="C59" s="54"/>
      <c r="D59" s="54"/>
      <c r="E59" s="54"/>
      <c r="F59" s="61"/>
      <c r="G59" s="62"/>
      <c r="H59" s="63"/>
      <c r="I59" s="103"/>
    </row>
    <row r="60" spans="1:9" ht="12" customHeight="1">
      <c r="A60" s="86"/>
      <c r="B60" s="87"/>
      <c r="C60" s="87"/>
      <c r="D60" s="87"/>
      <c r="E60" s="87"/>
      <c r="F60" s="88"/>
      <c r="G60" s="89"/>
      <c r="H60" s="90"/>
      <c r="I60" s="104"/>
    </row>
    <row r="61" spans="1:9" ht="12" customHeight="1">
      <c r="A61" s="38"/>
      <c r="B61" s="37" t="s">
        <v>55</v>
      </c>
      <c r="C61" s="54"/>
      <c r="D61" s="54"/>
      <c r="E61" s="54"/>
      <c r="F61" s="64"/>
      <c r="G61" s="91"/>
      <c r="H61" s="92"/>
      <c r="I61" s="105">
        <v>0</v>
      </c>
    </row>
    <row r="62" spans="1:9" ht="12" customHeight="1">
      <c r="A62" s="93"/>
      <c r="B62" s="94"/>
      <c r="C62" s="94"/>
      <c r="D62" s="94"/>
      <c r="E62" s="94"/>
      <c r="F62" s="95"/>
      <c r="G62" s="96"/>
      <c r="H62" s="97"/>
      <c r="I62" s="105"/>
    </row>
    <row r="63" spans="1:9" ht="12" customHeight="1">
      <c r="A63" s="54"/>
      <c r="B63" s="54"/>
      <c r="C63" s="54"/>
      <c r="D63" s="54"/>
      <c r="E63" s="54"/>
      <c r="F63" s="64"/>
      <c r="G63" s="65"/>
      <c r="H63" s="68"/>
      <c r="I63" s="106"/>
    </row>
    <row r="64" spans="1:9">
      <c r="A64" s="54"/>
      <c r="B64" s="54"/>
      <c r="C64" s="54"/>
      <c r="D64" s="54"/>
      <c r="E64" s="54"/>
      <c r="F64" s="64"/>
      <c r="G64" s="65"/>
      <c r="H64" s="68"/>
      <c r="I64" s="69"/>
    </row>
    <row r="65" spans="1:9">
      <c r="A65" s="54"/>
      <c r="B65" s="54"/>
      <c r="C65" s="54"/>
      <c r="D65" s="54"/>
      <c r="E65" s="54"/>
      <c r="F65" s="64"/>
      <c r="G65" s="65"/>
      <c r="H65" s="68"/>
      <c r="I65" s="69"/>
    </row>
    <row r="66" spans="1:9">
      <c r="A66" s="54"/>
      <c r="B66" s="54"/>
      <c r="C66" s="54"/>
      <c r="D66" s="54"/>
      <c r="E66" s="54"/>
      <c r="F66" s="64"/>
      <c r="G66" s="65"/>
      <c r="H66" s="68"/>
      <c r="I66" s="69"/>
    </row>
    <row r="67" spans="1:9">
      <c r="A67" s="54"/>
      <c r="B67" s="54"/>
      <c r="C67" s="54"/>
      <c r="D67" s="54"/>
      <c r="E67" s="54"/>
      <c r="F67" s="64"/>
      <c r="G67" s="65"/>
      <c r="H67" s="68"/>
      <c r="I67" s="69"/>
    </row>
    <row r="68" spans="1:9">
      <c r="A68" s="54"/>
      <c r="B68" s="54"/>
      <c r="C68" s="54"/>
      <c r="D68" s="54"/>
      <c r="E68" s="54"/>
      <c r="F68" s="64"/>
      <c r="G68" s="65"/>
      <c r="H68" s="68"/>
      <c r="I68" s="69"/>
    </row>
    <row r="69" spans="1:9">
      <c r="A69" s="54"/>
      <c r="B69" s="54"/>
      <c r="C69" s="54"/>
      <c r="D69" s="54"/>
      <c r="E69" s="54"/>
      <c r="F69" s="64"/>
      <c r="G69" s="65"/>
      <c r="H69" s="68"/>
      <c r="I69" s="69"/>
    </row>
    <row r="70" spans="1:9">
      <c r="A70" s="54"/>
      <c r="B70" s="54"/>
      <c r="C70" s="54"/>
      <c r="D70" s="54"/>
      <c r="E70" s="54"/>
      <c r="F70" s="64"/>
      <c r="G70" s="65"/>
      <c r="H70" s="68"/>
      <c r="I70" s="69"/>
    </row>
    <row r="71" spans="1:9">
      <c r="A71" s="54"/>
      <c r="B71" s="54"/>
      <c r="C71" s="54"/>
      <c r="D71" s="54"/>
      <c r="E71" s="54"/>
      <c r="F71" s="64"/>
      <c r="G71" s="65"/>
      <c r="H71" s="68"/>
      <c r="I71" s="69"/>
    </row>
    <row r="72" spans="1:9">
      <c r="A72" s="54"/>
      <c r="B72" s="54"/>
      <c r="C72" s="54"/>
      <c r="D72" s="54"/>
      <c r="E72" s="54"/>
      <c r="F72" s="64"/>
      <c r="G72" s="65"/>
      <c r="H72" s="68"/>
      <c r="I72" s="69"/>
    </row>
    <row r="73" spans="1:9">
      <c r="A73" s="54"/>
      <c r="B73" s="54"/>
      <c r="C73" s="54"/>
      <c r="D73" s="54"/>
      <c r="E73" s="54"/>
      <c r="F73" s="64"/>
      <c r="G73" s="65"/>
      <c r="H73" s="68"/>
      <c r="I73" s="69"/>
    </row>
    <row r="74" spans="1:9">
      <c r="A74" s="54"/>
      <c r="B74" s="54"/>
      <c r="C74" s="54"/>
      <c r="D74" s="54"/>
      <c r="E74" s="54"/>
      <c r="F74" s="64"/>
      <c r="G74" s="65"/>
      <c r="H74" s="68"/>
      <c r="I74" s="69"/>
    </row>
    <row r="75" spans="1:9">
      <c r="A75" s="54"/>
      <c r="B75" s="54"/>
      <c r="C75" s="54"/>
      <c r="D75" s="54"/>
      <c r="E75" s="54"/>
      <c r="F75" s="64"/>
      <c r="G75" s="65"/>
      <c r="H75" s="68"/>
      <c r="I75" s="69"/>
    </row>
    <row r="76" spans="1:9">
      <c r="A76" s="54"/>
      <c r="B76" s="54"/>
      <c r="C76" s="54"/>
      <c r="D76" s="54"/>
      <c r="E76" s="54"/>
      <c r="F76" s="64"/>
      <c r="G76" s="65"/>
      <c r="H76" s="68"/>
      <c r="I76" s="69"/>
    </row>
    <row r="77" spans="1:9">
      <c r="A77" s="54"/>
      <c r="B77" s="54"/>
      <c r="C77" s="54"/>
      <c r="D77" s="54"/>
      <c r="E77" s="54"/>
      <c r="F77" s="64"/>
      <c r="G77" s="65"/>
      <c r="H77" s="68"/>
      <c r="I77" s="69"/>
    </row>
    <row r="78" spans="1:9">
      <c r="A78" s="54"/>
      <c r="B78" s="54"/>
      <c r="C78" s="54"/>
      <c r="D78" s="54"/>
      <c r="E78" s="54"/>
      <c r="F78" s="64"/>
      <c r="G78" s="65"/>
      <c r="H78" s="68"/>
      <c r="I78" s="69"/>
    </row>
    <row r="79" spans="1:9">
      <c r="A79" s="54"/>
      <c r="B79" s="54"/>
      <c r="C79" s="54"/>
      <c r="D79" s="54"/>
      <c r="E79" s="54"/>
      <c r="F79" s="64"/>
      <c r="G79" s="65"/>
      <c r="H79" s="68"/>
      <c r="I79" s="69"/>
    </row>
    <row r="80" spans="1:9">
      <c r="A80" s="54"/>
      <c r="B80" s="54"/>
      <c r="C80" s="54"/>
      <c r="D80" s="54"/>
      <c r="E80" s="54"/>
      <c r="F80" s="64"/>
      <c r="G80" s="65"/>
      <c r="H80" s="68"/>
      <c r="I80" s="69"/>
    </row>
    <row r="81" spans="1:9">
      <c r="A81" s="54"/>
      <c r="B81" s="54"/>
      <c r="C81" s="54"/>
      <c r="D81" s="54"/>
      <c r="E81" s="54"/>
      <c r="F81" s="64"/>
      <c r="G81" s="65"/>
      <c r="H81" s="68"/>
      <c r="I81" s="69"/>
    </row>
    <row r="82" spans="1:9">
      <c r="A82" s="54"/>
      <c r="B82" s="54"/>
      <c r="C82" s="54"/>
      <c r="D82" s="54"/>
      <c r="E82" s="54"/>
      <c r="F82" s="64"/>
      <c r="G82" s="65"/>
      <c r="H82" s="68"/>
      <c r="I82" s="69"/>
    </row>
    <row r="83" spans="1:9">
      <c r="A83" s="54"/>
      <c r="B83" s="54"/>
      <c r="C83" s="54"/>
      <c r="D83" s="54"/>
      <c r="E83" s="54"/>
      <c r="F83" s="64"/>
      <c r="G83" s="65"/>
      <c r="H83" s="68"/>
      <c r="I83" s="69"/>
    </row>
    <row r="84" spans="1:9">
      <c r="A84" s="54"/>
      <c r="B84" s="54"/>
      <c r="C84" s="54"/>
      <c r="D84" s="54"/>
      <c r="E84" s="54"/>
      <c r="F84" s="64"/>
      <c r="G84" s="65"/>
      <c r="H84" s="68"/>
      <c r="I84" s="69"/>
    </row>
    <row r="85" spans="1:9">
      <c r="A85" s="54"/>
      <c r="B85" s="54"/>
      <c r="C85" s="54"/>
      <c r="D85" s="54"/>
      <c r="E85" s="54"/>
      <c r="F85" s="64"/>
      <c r="G85" s="65"/>
      <c r="H85" s="68"/>
      <c r="I85" s="69"/>
    </row>
    <row r="86" spans="1:9">
      <c r="A86" s="54"/>
      <c r="B86" s="54"/>
      <c r="C86" s="54"/>
      <c r="D86" s="54"/>
      <c r="E86" s="54"/>
      <c r="F86" s="64"/>
      <c r="G86" s="65"/>
      <c r="H86" s="68"/>
      <c r="I86" s="69"/>
    </row>
    <row r="87" spans="1:9">
      <c r="A87" s="54"/>
      <c r="B87" s="54"/>
      <c r="C87" s="54"/>
      <c r="D87" s="54"/>
      <c r="E87" s="54"/>
      <c r="F87" s="64"/>
      <c r="G87" s="65"/>
      <c r="H87" s="68"/>
      <c r="I87" s="69"/>
    </row>
    <row r="88" spans="1:9">
      <c r="A88" s="54"/>
      <c r="B88" s="54"/>
      <c r="C88" s="54"/>
      <c r="D88" s="54"/>
      <c r="E88" s="54"/>
      <c r="F88" s="64"/>
      <c r="G88" s="65"/>
      <c r="H88" s="68"/>
      <c r="I88" s="69"/>
    </row>
    <row r="89" spans="1:9">
      <c r="A89" s="54"/>
      <c r="B89" s="54"/>
      <c r="C89" s="54"/>
      <c r="D89" s="54"/>
      <c r="E89" s="54"/>
      <c r="F89" s="64"/>
      <c r="G89" s="65"/>
      <c r="H89" s="68"/>
      <c r="I89" s="69"/>
    </row>
    <row r="90" spans="1:9">
      <c r="A90" s="54"/>
      <c r="B90" s="54"/>
      <c r="C90" s="54"/>
      <c r="D90" s="54"/>
      <c r="E90" s="54"/>
      <c r="F90" s="64"/>
      <c r="G90" s="65"/>
      <c r="H90" s="68"/>
      <c r="I90" s="69"/>
    </row>
    <row r="91" spans="1:9">
      <c r="A91" s="54"/>
      <c r="B91" s="54"/>
      <c r="C91" s="54"/>
      <c r="D91" s="54"/>
      <c r="E91" s="54"/>
      <c r="F91" s="64"/>
      <c r="G91" s="65"/>
      <c r="H91" s="68"/>
      <c r="I91" s="69"/>
    </row>
    <row r="92" spans="1:9">
      <c r="A92" s="54"/>
      <c r="B92" s="54"/>
      <c r="C92" s="54"/>
      <c r="D92" s="54"/>
      <c r="E92" s="54"/>
      <c r="F92" s="64"/>
      <c r="G92" s="65"/>
      <c r="H92" s="68"/>
      <c r="I92" s="69"/>
    </row>
    <row r="93" spans="1:9">
      <c r="A93" s="54"/>
      <c r="B93" s="54"/>
      <c r="C93" s="54"/>
      <c r="D93" s="54"/>
      <c r="E93" s="54"/>
      <c r="F93" s="64"/>
      <c r="G93" s="65"/>
      <c r="H93" s="68"/>
      <c r="I93" s="69"/>
    </row>
    <row r="94" spans="1:9">
      <c r="A94" s="54"/>
      <c r="B94" s="54"/>
      <c r="C94" s="54"/>
      <c r="D94" s="54"/>
      <c r="E94" s="54"/>
      <c r="F94" s="64"/>
      <c r="G94" s="65"/>
      <c r="H94" s="68"/>
      <c r="I94" s="69"/>
    </row>
    <row r="95" spans="1:9">
      <c r="A95" s="54"/>
      <c r="B95" s="54"/>
      <c r="C95" s="54"/>
      <c r="D95" s="54"/>
      <c r="E95" s="54"/>
      <c r="F95" s="64"/>
      <c r="G95" s="65"/>
      <c r="H95" s="68"/>
      <c r="I95" s="69"/>
    </row>
    <row r="96" spans="1:9">
      <c r="A96" s="54"/>
      <c r="B96" s="54"/>
      <c r="C96" s="54"/>
      <c r="D96" s="54"/>
      <c r="E96" s="54"/>
      <c r="F96" s="64"/>
      <c r="G96" s="65"/>
      <c r="H96" s="68"/>
      <c r="I96" s="69"/>
    </row>
    <row r="97" spans="1:9">
      <c r="A97" s="54"/>
      <c r="B97" s="54"/>
      <c r="C97" s="54"/>
      <c r="D97" s="54"/>
      <c r="E97" s="54"/>
      <c r="F97" s="64"/>
      <c r="G97" s="65"/>
      <c r="H97" s="68"/>
      <c r="I97" s="69"/>
    </row>
    <row r="98" spans="1:9">
      <c r="A98" s="54"/>
      <c r="B98" s="54"/>
      <c r="C98" s="54"/>
      <c r="D98" s="54"/>
      <c r="E98" s="54"/>
      <c r="F98" s="64"/>
      <c r="G98" s="65"/>
      <c r="H98" s="68"/>
      <c r="I98" s="69"/>
    </row>
    <row r="99" spans="1:9">
      <c r="A99" s="54"/>
      <c r="B99" s="54"/>
      <c r="C99" s="54"/>
      <c r="D99" s="54"/>
      <c r="E99" s="54"/>
      <c r="F99" s="64"/>
      <c r="G99" s="65"/>
      <c r="H99" s="68"/>
      <c r="I99" s="69"/>
    </row>
    <row r="100" spans="1:9">
      <c r="A100" s="54"/>
      <c r="B100" s="54"/>
      <c r="C100" s="54"/>
      <c r="D100" s="54"/>
      <c r="E100" s="54"/>
      <c r="F100" s="64"/>
      <c r="G100" s="65"/>
      <c r="H100" s="68"/>
      <c r="I100" s="69"/>
    </row>
    <row r="101" spans="1:9">
      <c r="A101" s="54"/>
      <c r="B101" s="54"/>
      <c r="C101" s="54"/>
      <c r="D101" s="54"/>
      <c r="E101" s="54"/>
      <c r="F101" s="64"/>
      <c r="G101" s="65"/>
      <c r="H101" s="68"/>
      <c r="I101" s="69"/>
    </row>
  </sheetData>
  <phoneticPr fontId="0" type="noConversion"/>
  <printOptions horizontalCentered="1" verticalCentered="1"/>
  <pageMargins left="0.7" right="0.7" top="0.75" bottom="0.75" header="0.3" footer="0.3"/>
  <pageSetup paperSize="9" scale="90" firstPageNumber="26" orientation="portrait" useFirstPageNumber="1" horizontalDpi="300" verticalDpi="300" r:id="rId1"/>
  <headerFooter alignWithMargins="0">
    <oddFooter>&amp;L&amp;"Arial,Italic"&amp;8 1006 (ENGACES 02/2016)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view="pageBreakPreview" zoomScaleNormal="100" zoomScaleSheetLayoutView="100" workbookViewId="0">
      <selection activeCell="O33" sqref="O33"/>
    </sheetView>
  </sheetViews>
  <sheetFormatPr defaultColWidth="9.28515625" defaultRowHeight="12.75"/>
  <cols>
    <col min="1" max="1" width="8.85546875" style="146" customWidth="1"/>
    <col min="2" max="2" width="6.7109375" style="146" customWidth="1"/>
    <col min="3" max="3" width="3.7109375" style="146" customWidth="1"/>
    <col min="4" max="4" width="4.7109375" style="146" customWidth="1"/>
    <col min="5" max="5" width="32.5703125" style="146" customWidth="1"/>
    <col min="6" max="6" width="6" style="146" customWidth="1"/>
    <col min="7" max="7" width="7.7109375" style="146" customWidth="1"/>
    <col min="8" max="8" width="9.140625" style="146" customWidth="1"/>
    <col min="9" max="9" width="10.85546875" style="131" customWidth="1"/>
    <col min="10" max="11" width="9.28515625" style="146"/>
    <col min="12" max="12" width="14.28515625" style="146" bestFit="1" customWidth="1"/>
    <col min="13" max="16384" width="9.28515625" style="146"/>
  </cols>
  <sheetData>
    <row r="1" spans="1:12" ht="12" customHeight="1">
      <c r="A1" s="141"/>
      <c r="B1" s="141"/>
      <c r="C1" s="141"/>
      <c r="D1" s="141"/>
      <c r="E1" s="141"/>
      <c r="F1" s="140"/>
      <c r="G1" s="28"/>
      <c r="H1" s="28"/>
      <c r="I1" s="57" t="s">
        <v>1195</v>
      </c>
    </row>
    <row r="2" spans="1:12" ht="12" customHeight="1">
      <c r="A2" s="141"/>
      <c r="B2" s="141"/>
      <c r="C2" s="141"/>
      <c r="D2" s="141"/>
      <c r="E2" s="141"/>
      <c r="F2" s="140"/>
      <c r="G2" s="27"/>
      <c r="H2" s="27"/>
      <c r="I2" s="58"/>
    </row>
    <row r="3" spans="1:12" ht="12" customHeight="1">
      <c r="A3" s="182" t="s">
        <v>18</v>
      </c>
      <c r="B3" s="182"/>
      <c r="C3" s="181"/>
      <c r="D3" s="181"/>
      <c r="E3" s="181"/>
      <c r="F3" s="180"/>
      <c r="G3" s="6"/>
      <c r="H3" s="143"/>
      <c r="I3" s="142"/>
    </row>
    <row r="4" spans="1:12" ht="12" customHeight="1">
      <c r="A4" s="175" t="s">
        <v>19</v>
      </c>
      <c r="B4" s="175" t="s">
        <v>20</v>
      </c>
      <c r="C4" s="172"/>
      <c r="D4" s="172"/>
      <c r="E4" s="172" t="s">
        <v>21</v>
      </c>
      <c r="F4" s="179" t="s">
        <v>22</v>
      </c>
      <c r="G4" s="11" t="s">
        <v>23</v>
      </c>
      <c r="H4" s="11" t="s">
        <v>24</v>
      </c>
      <c r="I4" s="40" t="s">
        <v>25</v>
      </c>
    </row>
    <row r="5" spans="1:12" ht="12" customHeight="1">
      <c r="A5" s="178" t="s">
        <v>26</v>
      </c>
      <c r="B5" s="178" t="s">
        <v>27</v>
      </c>
      <c r="C5" s="177"/>
      <c r="D5" s="177"/>
      <c r="E5" s="177"/>
      <c r="F5" s="176"/>
      <c r="G5" s="1063" t="s">
        <v>28</v>
      </c>
      <c r="H5" s="207"/>
      <c r="I5" s="208"/>
    </row>
    <row r="6" spans="1:12" ht="12" customHeight="1">
      <c r="A6" s="173"/>
      <c r="B6" s="173"/>
      <c r="C6" s="141"/>
      <c r="D6" s="141"/>
      <c r="E6" s="141"/>
      <c r="F6" s="174"/>
      <c r="G6" s="189"/>
      <c r="H6" s="126"/>
      <c r="I6" s="60" t="str">
        <f t="shared" ref="I6:I9" si="0">IF(OR(AND(G6="Prov",H6="Sum"),(H6="PC Sum")),". . . . . . . . .00",IF(ISERR(G6*H6),"",IF(G6*H6=0,"",ROUND(G6*H6,2))))</f>
        <v/>
      </c>
    </row>
    <row r="7" spans="1:12" s="1046" customFormat="1" ht="12" customHeight="1">
      <c r="A7" s="173" t="s">
        <v>1196</v>
      </c>
      <c r="B7" s="173"/>
      <c r="C7" s="21" t="s">
        <v>1197</v>
      </c>
      <c r="D7" s="21"/>
      <c r="E7" s="141"/>
      <c r="F7" s="174"/>
      <c r="G7" s="189"/>
      <c r="H7" s="126"/>
      <c r="I7" s="60" t="str">
        <f t="shared" si="0"/>
        <v/>
      </c>
    </row>
    <row r="8" spans="1:12" s="1046" customFormat="1" ht="12" customHeight="1">
      <c r="A8" s="173"/>
      <c r="B8" s="173"/>
      <c r="C8" s="21" t="s">
        <v>1198</v>
      </c>
      <c r="D8" s="21"/>
      <c r="E8" s="141"/>
      <c r="F8" s="174"/>
      <c r="G8" s="189"/>
      <c r="H8" s="126"/>
      <c r="I8" s="60" t="str">
        <f t="shared" si="0"/>
        <v/>
      </c>
    </row>
    <row r="9" spans="1:12" s="1046" customFormat="1" ht="12" customHeight="1">
      <c r="A9" s="173"/>
      <c r="B9" s="173"/>
      <c r="C9" s="172" t="s">
        <v>1207</v>
      </c>
      <c r="D9" s="141"/>
      <c r="E9" s="141"/>
      <c r="F9" s="174"/>
      <c r="G9" s="189"/>
      <c r="H9" s="126"/>
      <c r="I9" s="60" t="str">
        <f t="shared" si="0"/>
        <v/>
      </c>
    </row>
    <row r="10" spans="1:12" s="1046" customFormat="1" ht="12" customHeight="1">
      <c r="A10" s="173"/>
      <c r="B10" s="850"/>
      <c r="C10" s="943"/>
      <c r="D10" s="943"/>
      <c r="E10" s="943"/>
      <c r="F10" s="161"/>
      <c r="G10" s="1064"/>
      <c r="H10" s="1064"/>
      <c r="I10" s="1065"/>
      <c r="J10" s="1066"/>
      <c r="L10" s="1067"/>
    </row>
    <row r="11" spans="1:12" s="1046" customFormat="1" ht="12" customHeight="1">
      <c r="A11" s="173"/>
      <c r="B11" s="851" t="s">
        <v>1199</v>
      </c>
      <c r="C11" s="172" t="s">
        <v>1200</v>
      </c>
      <c r="D11" s="141"/>
      <c r="E11" s="141"/>
      <c r="F11" s="174"/>
      <c r="G11" s="189"/>
      <c r="H11" s="126"/>
      <c r="I11" s="60" t="str">
        <f t="shared" ref="I11:I12" si="1">IF(OR(AND(G11="Prov",H11="Sum"),(H11="PC Sum")),". . . . . . . . .00",IF(ISERR(G11*H11),"",IF(G11*H11=0,"",ROUND(G11*H11,2))))</f>
        <v/>
      </c>
      <c r="J11" s="1067"/>
    </row>
    <row r="12" spans="1:12" s="1046" customFormat="1" ht="12" customHeight="1">
      <c r="A12" s="173"/>
      <c r="B12" s="173"/>
      <c r="C12" s="172" t="s">
        <v>1201</v>
      </c>
      <c r="D12" s="141"/>
      <c r="E12" s="141"/>
      <c r="F12" s="174"/>
      <c r="G12" s="189"/>
      <c r="H12" s="1068"/>
      <c r="I12" s="1069" t="str">
        <f t="shared" si="1"/>
        <v/>
      </c>
      <c r="J12" s="1067"/>
    </row>
    <row r="13" spans="1:12" s="1046" customFormat="1" ht="12" customHeight="1">
      <c r="A13" s="173"/>
      <c r="B13" s="173"/>
      <c r="C13" s="141"/>
      <c r="D13" s="141"/>
      <c r="E13" s="141"/>
      <c r="F13" s="174"/>
      <c r="G13" s="189"/>
      <c r="H13" s="1068"/>
      <c r="I13" s="1069"/>
      <c r="J13" s="1067"/>
    </row>
    <row r="14" spans="1:12" s="1046" customFormat="1" ht="12" customHeight="1">
      <c r="A14" s="173"/>
      <c r="B14" s="173"/>
      <c r="C14" s="162" t="s">
        <v>120</v>
      </c>
      <c r="D14" s="1070" t="s">
        <v>1202</v>
      </c>
      <c r="E14" s="2"/>
      <c r="F14" s="128" t="s">
        <v>52</v>
      </c>
      <c r="G14" s="128">
        <v>140</v>
      </c>
      <c r="H14" s="1068"/>
      <c r="I14" s="1071"/>
      <c r="J14" s="1067"/>
    </row>
    <row r="15" spans="1:12" s="1046" customFormat="1" ht="12" customHeight="1">
      <c r="A15" s="173"/>
      <c r="B15" s="173"/>
      <c r="C15" s="146"/>
      <c r="D15" s="1072"/>
      <c r="E15" s="2"/>
      <c r="F15" s="128"/>
      <c r="G15" s="128"/>
      <c r="H15" s="1068"/>
      <c r="I15" s="1071"/>
      <c r="J15" s="1067"/>
    </row>
    <row r="16" spans="1:12" s="1046" customFormat="1">
      <c r="A16" s="173"/>
      <c r="B16" s="175"/>
      <c r="C16" s="162" t="s">
        <v>124</v>
      </c>
      <c r="D16" s="1072" t="s">
        <v>1203</v>
      </c>
      <c r="E16" s="2"/>
      <c r="F16" s="128" t="s">
        <v>1204</v>
      </c>
      <c r="G16" s="128">
        <v>25</v>
      </c>
      <c r="H16" s="1068"/>
      <c r="I16" s="1071"/>
      <c r="J16" s="1067"/>
    </row>
    <row r="17" spans="1:10">
      <c r="A17" s="173"/>
      <c r="B17" s="173"/>
      <c r="C17" s="162"/>
      <c r="D17" s="1072" t="s">
        <v>1205</v>
      </c>
      <c r="E17" s="2"/>
      <c r="F17" s="128"/>
      <c r="G17" s="135"/>
      <c r="H17" s="1068"/>
      <c r="I17" s="1071"/>
      <c r="J17" s="1029"/>
    </row>
    <row r="18" spans="1:10" ht="12" customHeight="1">
      <c r="A18" s="173"/>
      <c r="B18" s="173"/>
      <c r="C18" s="162"/>
      <c r="D18" s="1070"/>
      <c r="E18" s="2"/>
      <c r="F18" s="128"/>
      <c r="G18" s="135"/>
      <c r="H18" s="1068"/>
      <c r="I18" s="1071"/>
      <c r="J18" s="1029"/>
    </row>
    <row r="19" spans="1:10" ht="12" customHeight="1">
      <c r="A19" s="173"/>
      <c r="B19" s="173"/>
      <c r="C19" s="137"/>
      <c r="D19" s="943"/>
      <c r="E19" s="141"/>
      <c r="F19" s="174"/>
      <c r="G19" s="189"/>
      <c r="H19" s="1068"/>
      <c r="I19" s="1069"/>
      <c r="J19" s="1029"/>
    </row>
    <row r="20" spans="1:10" ht="12" customHeight="1">
      <c r="A20" s="173"/>
      <c r="B20" s="173"/>
      <c r="C20" s="162"/>
      <c r="D20" s="943"/>
      <c r="E20" s="141"/>
      <c r="F20" s="174"/>
      <c r="G20" s="189"/>
      <c r="H20" s="1068"/>
      <c r="I20" s="1069"/>
      <c r="J20" s="1029"/>
    </row>
    <row r="21" spans="1:10" ht="12" customHeight="1">
      <c r="A21" s="173"/>
      <c r="B21" s="173"/>
      <c r="C21" s="162"/>
      <c r="D21" s="133"/>
      <c r="E21" s="141"/>
      <c r="F21" s="174"/>
      <c r="G21" s="189"/>
      <c r="H21" s="1068"/>
      <c r="I21" s="1069"/>
      <c r="J21" s="1029"/>
    </row>
    <row r="22" spans="1:10" ht="12" customHeight="1">
      <c r="A22" s="173"/>
      <c r="B22" s="173"/>
      <c r="C22" s="162"/>
      <c r="D22" s="133"/>
      <c r="E22" s="141"/>
      <c r="F22" s="174"/>
      <c r="G22" s="189"/>
      <c r="H22" s="1068"/>
      <c r="I22" s="1069"/>
      <c r="J22" s="1029"/>
    </row>
    <row r="23" spans="1:10" ht="12" customHeight="1">
      <c r="A23" s="173"/>
      <c r="B23" s="173"/>
      <c r="C23" s="162"/>
      <c r="D23" s="133"/>
      <c r="E23" s="141"/>
      <c r="F23" s="174"/>
      <c r="G23" s="189"/>
      <c r="H23" s="1068"/>
      <c r="I23" s="1069"/>
      <c r="J23" s="1029"/>
    </row>
    <row r="24" spans="1:10" ht="12" customHeight="1">
      <c r="A24" s="173"/>
      <c r="B24" s="173"/>
      <c r="C24" s="162"/>
      <c r="D24" s="133"/>
      <c r="E24" s="141"/>
      <c r="F24" s="174"/>
      <c r="G24" s="189"/>
      <c r="H24" s="1068"/>
      <c r="I24" s="1069"/>
      <c r="J24" s="1029"/>
    </row>
    <row r="25" spans="1:10" ht="12" customHeight="1">
      <c r="A25" s="173"/>
      <c r="B25" s="173"/>
      <c r="C25" s="162"/>
      <c r="D25" s="133"/>
      <c r="E25" s="141"/>
      <c r="F25" s="174"/>
      <c r="G25" s="189"/>
      <c r="H25" s="1068"/>
      <c r="I25" s="1069"/>
      <c r="J25" s="1029"/>
    </row>
    <row r="26" spans="1:10" ht="12" customHeight="1">
      <c r="A26" s="173"/>
      <c r="B26" s="173"/>
      <c r="C26" s="162"/>
      <c r="D26" s="133"/>
      <c r="E26" s="141"/>
      <c r="F26" s="174"/>
      <c r="G26" s="189"/>
      <c r="H26" s="1068"/>
      <c r="I26" s="1069"/>
      <c r="J26" s="1029"/>
    </row>
    <row r="27" spans="1:10" ht="12" customHeight="1">
      <c r="A27" s="173"/>
      <c r="B27" s="173"/>
      <c r="C27" s="162"/>
      <c r="D27" s="133"/>
      <c r="E27" s="141"/>
      <c r="F27" s="174"/>
      <c r="G27" s="189"/>
      <c r="H27" s="1068"/>
      <c r="I27" s="1069"/>
      <c r="J27" s="1029"/>
    </row>
    <row r="28" spans="1:10" ht="12" customHeight="1">
      <c r="A28" s="173"/>
      <c r="B28" s="173"/>
      <c r="C28" s="162"/>
      <c r="D28" s="133"/>
      <c r="E28" s="141"/>
      <c r="F28" s="174"/>
      <c r="G28" s="189"/>
      <c r="H28" s="1068"/>
      <c r="I28" s="1069"/>
      <c r="J28" s="1029"/>
    </row>
    <row r="29" spans="1:10" ht="12" customHeight="1">
      <c r="A29" s="173"/>
      <c r="B29" s="173"/>
      <c r="C29" s="162"/>
      <c r="D29" s="133"/>
      <c r="E29" s="141"/>
      <c r="F29" s="174"/>
      <c r="G29" s="189"/>
      <c r="H29" s="1068"/>
      <c r="I29" s="1069"/>
      <c r="J29" s="1029"/>
    </row>
    <row r="30" spans="1:10" ht="12" customHeight="1">
      <c r="A30" s="173"/>
      <c r="B30" s="173"/>
      <c r="C30" s="162"/>
      <c r="D30" s="133"/>
      <c r="E30" s="141"/>
      <c r="F30" s="174"/>
      <c r="G30" s="189"/>
      <c r="H30" s="1068"/>
      <c r="I30" s="1069"/>
      <c r="J30" s="1029"/>
    </row>
    <row r="31" spans="1:10" ht="12" customHeight="1">
      <c r="A31" s="173"/>
      <c r="B31" s="173"/>
      <c r="C31" s="162"/>
      <c r="D31" s="133"/>
      <c r="E31" s="141"/>
      <c r="F31" s="174"/>
      <c r="G31" s="189"/>
      <c r="H31" s="1068"/>
      <c r="I31" s="1069"/>
      <c r="J31" s="1029"/>
    </row>
    <row r="32" spans="1:10" ht="12" customHeight="1">
      <c r="A32" s="173"/>
      <c r="B32" s="173"/>
      <c r="C32" s="162"/>
      <c r="D32" s="133"/>
      <c r="E32" s="141"/>
      <c r="F32" s="174"/>
      <c r="G32" s="189"/>
      <c r="H32" s="1068"/>
      <c r="I32" s="1069"/>
      <c r="J32" s="1029"/>
    </row>
    <row r="33" spans="1:10" ht="12" customHeight="1">
      <c r="A33" s="173"/>
      <c r="B33" s="173"/>
      <c r="C33" s="162"/>
      <c r="D33" s="133"/>
      <c r="E33" s="141"/>
      <c r="F33" s="174"/>
      <c r="G33" s="189"/>
      <c r="H33" s="1068"/>
      <c r="I33" s="1069"/>
      <c r="J33" s="1029"/>
    </row>
    <row r="34" spans="1:10" ht="12" customHeight="1">
      <c r="A34" s="173"/>
      <c r="B34" s="173"/>
      <c r="C34" s="162"/>
      <c r="D34" s="133"/>
      <c r="E34" s="141"/>
      <c r="F34" s="174"/>
      <c r="G34" s="189"/>
      <c r="H34" s="1068"/>
      <c r="I34" s="1069"/>
      <c r="J34" s="1029"/>
    </row>
    <row r="35" spans="1:10" ht="12" customHeight="1">
      <c r="A35" s="173"/>
      <c r="B35" s="173"/>
      <c r="C35" s="162"/>
      <c r="D35" s="133"/>
      <c r="E35" s="141"/>
      <c r="F35" s="174"/>
      <c r="G35" s="189"/>
      <c r="H35" s="1068"/>
      <c r="I35" s="1069"/>
      <c r="J35" s="1029"/>
    </row>
    <row r="36" spans="1:10" ht="12" customHeight="1">
      <c r="A36" s="173"/>
      <c r="B36" s="173"/>
      <c r="C36" s="162"/>
      <c r="D36" s="133"/>
      <c r="E36" s="141"/>
      <c r="F36" s="174"/>
      <c r="G36" s="189"/>
      <c r="H36" s="1068"/>
      <c r="I36" s="1069"/>
      <c r="J36" s="1029"/>
    </row>
    <row r="37" spans="1:10" ht="12" customHeight="1">
      <c r="A37" s="173"/>
      <c r="B37" s="173"/>
      <c r="C37" s="162"/>
      <c r="D37" s="133"/>
      <c r="E37" s="141"/>
      <c r="F37" s="174"/>
      <c r="G37" s="189"/>
      <c r="H37" s="1068"/>
      <c r="I37" s="1069"/>
      <c r="J37" s="1029"/>
    </row>
    <row r="38" spans="1:10" ht="12" customHeight="1">
      <c r="A38" s="173"/>
      <c r="B38" s="173"/>
      <c r="C38" s="162"/>
      <c r="D38" s="133"/>
      <c r="E38" s="141"/>
      <c r="F38" s="174"/>
      <c r="G38" s="189"/>
      <c r="H38" s="1068"/>
      <c r="I38" s="1069"/>
      <c r="J38" s="1029"/>
    </row>
    <row r="39" spans="1:10" ht="12" customHeight="1">
      <c r="A39" s="173"/>
      <c r="B39" s="173"/>
      <c r="C39" s="162"/>
      <c r="D39" s="133"/>
      <c r="E39" s="141"/>
      <c r="F39" s="174"/>
      <c r="G39" s="189"/>
      <c r="H39" s="1068"/>
      <c r="I39" s="1069"/>
      <c r="J39" s="1029"/>
    </row>
    <row r="40" spans="1:10" ht="12" customHeight="1">
      <c r="A40" s="173"/>
      <c r="B40" s="173"/>
      <c r="C40" s="162"/>
      <c r="D40" s="133"/>
      <c r="E40" s="141"/>
      <c r="F40" s="174"/>
      <c r="G40" s="189"/>
      <c r="H40" s="1068"/>
      <c r="I40" s="1069"/>
      <c r="J40" s="1029"/>
    </row>
    <row r="41" spans="1:10" ht="12" customHeight="1">
      <c r="A41" s="173"/>
      <c r="B41" s="173"/>
      <c r="C41" s="162"/>
      <c r="D41" s="133"/>
      <c r="E41" s="141"/>
      <c r="F41" s="174"/>
      <c r="G41" s="189"/>
      <c r="H41" s="1068"/>
      <c r="I41" s="1069"/>
      <c r="J41" s="1029"/>
    </row>
    <row r="42" spans="1:10" ht="12" customHeight="1">
      <c r="A42" s="173"/>
      <c r="B42" s="173"/>
      <c r="C42" s="162"/>
      <c r="D42" s="133"/>
      <c r="E42" s="141"/>
      <c r="F42" s="174"/>
      <c r="G42" s="189"/>
      <c r="H42" s="1068"/>
      <c r="I42" s="1069"/>
      <c r="J42" s="1029"/>
    </row>
    <row r="43" spans="1:10" ht="12" customHeight="1">
      <c r="A43" s="173"/>
      <c r="B43" s="173"/>
      <c r="C43" s="162"/>
      <c r="D43" s="133"/>
      <c r="E43" s="141"/>
      <c r="F43" s="174"/>
      <c r="G43" s="677"/>
      <c r="H43" s="1073"/>
      <c r="I43" s="1074"/>
      <c r="J43" s="1029"/>
    </row>
    <row r="44" spans="1:10" ht="12" customHeight="1">
      <c r="A44" s="173"/>
      <c r="B44" s="173"/>
      <c r="C44" s="162"/>
      <c r="D44" s="133"/>
      <c r="E44" s="141"/>
      <c r="F44" s="174"/>
      <c r="G44" s="677"/>
      <c r="H44" s="1073"/>
      <c r="I44" s="1074"/>
      <c r="J44" s="1029"/>
    </row>
    <row r="45" spans="1:10" ht="12" customHeight="1">
      <c r="A45" s="187"/>
      <c r="B45" s="183"/>
      <c r="C45" s="164"/>
      <c r="D45" s="1075"/>
      <c r="E45" s="183"/>
      <c r="F45" s="184"/>
      <c r="G45" s="1174"/>
      <c r="H45" s="1171"/>
      <c r="I45" s="1076"/>
      <c r="J45" s="1029"/>
    </row>
    <row r="46" spans="1:10" ht="12" customHeight="1">
      <c r="A46" s="173"/>
      <c r="B46" s="172" t="s">
        <v>1206</v>
      </c>
      <c r="C46" s="162"/>
      <c r="D46" s="133"/>
      <c r="E46" s="141"/>
      <c r="F46" s="140"/>
      <c r="G46" s="1175"/>
      <c r="H46" s="1172"/>
      <c r="I46" s="1077"/>
      <c r="J46" s="1029"/>
    </row>
    <row r="47" spans="1:10" ht="12" customHeight="1">
      <c r="A47" s="188"/>
      <c r="B47" s="185"/>
      <c r="C47" s="167"/>
      <c r="D47" s="1078"/>
      <c r="E47" s="185"/>
      <c r="F47" s="186"/>
      <c r="G47" s="1176"/>
      <c r="H47" s="1173"/>
      <c r="I47" s="1079"/>
      <c r="J47" s="1029"/>
    </row>
    <row r="48" spans="1:10" ht="12" customHeight="1">
      <c r="A48" s="141"/>
      <c r="B48" s="141"/>
      <c r="C48" s="141"/>
      <c r="D48" s="141"/>
      <c r="E48" s="141"/>
      <c r="F48" s="140"/>
      <c r="G48" s="27"/>
      <c r="H48" s="1080"/>
      <c r="I48" s="1081"/>
      <c r="J48" s="1029"/>
    </row>
    <row r="49" spans="1:10" ht="12" customHeight="1">
      <c r="A49" s="141"/>
      <c r="B49" s="141"/>
      <c r="C49" s="141"/>
      <c r="D49" s="141"/>
      <c r="E49" s="141"/>
      <c r="F49" s="140"/>
      <c r="G49" s="27"/>
      <c r="H49" s="1080"/>
      <c r="I49" s="1081"/>
      <c r="J49" s="1029"/>
    </row>
    <row r="50" spans="1:10" ht="12" customHeight="1">
      <c r="A50" s="141"/>
      <c r="B50" s="141"/>
      <c r="C50" s="141"/>
      <c r="D50" s="141"/>
      <c r="E50" s="141"/>
      <c r="F50" s="140"/>
      <c r="G50" s="27"/>
      <c r="H50" s="1080"/>
      <c r="I50" s="1081"/>
      <c r="J50" s="1029"/>
    </row>
    <row r="51" spans="1:10" ht="12" customHeight="1">
      <c r="A51" s="141"/>
      <c r="B51" s="141"/>
      <c r="C51" s="141"/>
      <c r="D51" s="141"/>
      <c r="E51" s="141"/>
      <c r="F51" s="140"/>
      <c r="G51" s="27"/>
      <c r="H51" s="1080"/>
      <c r="I51" s="1081"/>
      <c r="J51" s="1029"/>
    </row>
    <row r="52" spans="1:10" ht="12" customHeight="1">
      <c r="A52" s="141"/>
      <c r="B52" s="141"/>
      <c r="C52" s="141"/>
      <c r="D52" s="141"/>
      <c r="E52" s="141"/>
      <c r="F52" s="140"/>
      <c r="G52" s="27"/>
      <c r="H52" s="1080"/>
      <c r="I52" s="1081"/>
      <c r="J52" s="1029"/>
    </row>
    <row r="53" spans="1:10" ht="12" customHeight="1">
      <c r="C53" s="141"/>
      <c r="D53" s="141"/>
      <c r="E53" s="141"/>
      <c r="F53" s="140"/>
      <c r="G53" s="27"/>
      <c r="H53" s="1080"/>
      <c r="I53" s="1029"/>
      <c r="J53" s="1029"/>
    </row>
    <row r="54" spans="1:10" ht="12" customHeight="1">
      <c r="C54" s="141"/>
      <c r="D54" s="141"/>
      <c r="E54" s="141"/>
      <c r="F54" s="140"/>
      <c r="G54" s="27"/>
      <c r="H54" s="1080"/>
      <c r="I54" s="1029"/>
      <c r="J54" s="1029"/>
    </row>
    <row r="55" spans="1:10" ht="12" customHeight="1">
      <c r="C55" s="141"/>
      <c r="D55" s="141"/>
      <c r="E55" s="141"/>
      <c r="F55" s="140"/>
      <c r="G55" s="27"/>
      <c r="H55" s="1080"/>
      <c r="I55" s="1029"/>
      <c r="J55" s="1029"/>
    </row>
    <row r="56" spans="1:10" ht="12" customHeight="1">
      <c r="C56" s="141"/>
      <c r="D56" s="141"/>
      <c r="E56" s="141"/>
      <c r="F56" s="140"/>
      <c r="G56" s="27"/>
      <c r="H56" s="1080"/>
      <c r="I56" s="1029"/>
      <c r="J56" s="1029"/>
    </row>
    <row r="57" spans="1:10" ht="12" customHeight="1">
      <c r="C57" s="141"/>
      <c r="D57" s="141"/>
      <c r="E57" s="141"/>
      <c r="F57" s="140"/>
      <c r="G57" s="27"/>
      <c r="H57" s="1080"/>
      <c r="I57" s="1029"/>
      <c r="J57" s="1029"/>
    </row>
    <row r="58" spans="1:10" ht="12" customHeight="1">
      <c r="C58" s="141"/>
      <c r="D58" s="141"/>
      <c r="E58" s="141"/>
      <c r="F58" s="140"/>
      <c r="G58" s="27"/>
      <c r="H58" s="1080"/>
      <c r="I58" s="1029"/>
      <c r="J58" s="1029"/>
    </row>
    <row r="59" spans="1:10" ht="12" customHeight="1">
      <c r="C59" s="141"/>
      <c r="D59" s="141"/>
      <c r="E59" s="141"/>
      <c r="F59" s="140"/>
      <c r="G59" s="27"/>
      <c r="H59" s="1080"/>
      <c r="I59" s="1029"/>
      <c r="J59" s="1029"/>
    </row>
    <row r="60" spans="1:10" ht="12" customHeight="1">
      <c r="H60" s="1029"/>
      <c r="I60" s="1029"/>
      <c r="J60" s="1029"/>
    </row>
    <row r="61" spans="1:10" ht="12" customHeight="1">
      <c r="H61" s="1029"/>
      <c r="I61" s="1029"/>
      <c r="J61" s="1029"/>
    </row>
    <row r="62" spans="1:10" ht="12" customHeight="1">
      <c r="H62" s="1029"/>
      <c r="I62" s="1029"/>
      <c r="J62" s="1029"/>
    </row>
    <row r="63" spans="1:10" ht="12" customHeight="1">
      <c r="H63" s="1029"/>
      <c r="I63" s="1029"/>
      <c r="J63" s="1029"/>
    </row>
    <row r="64" spans="1:10" ht="12" customHeight="1">
      <c r="H64" s="1029"/>
      <c r="I64" s="1029"/>
      <c r="J64" s="1029"/>
    </row>
    <row r="65" spans="8:10" ht="12" customHeight="1">
      <c r="H65" s="1029"/>
      <c r="I65" s="1029"/>
      <c r="J65" s="1029"/>
    </row>
    <row r="66" spans="8:10" ht="12" customHeight="1">
      <c r="H66" s="1029"/>
      <c r="I66" s="1029"/>
      <c r="J66" s="1029"/>
    </row>
    <row r="67" spans="8:10" ht="12" customHeight="1">
      <c r="H67" s="1029"/>
      <c r="I67" s="1029"/>
      <c r="J67" s="1029"/>
    </row>
    <row r="68" spans="8:10" ht="12" customHeight="1">
      <c r="H68" s="1029"/>
      <c r="I68" s="1029"/>
      <c r="J68" s="1029"/>
    </row>
    <row r="69" spans="8:10" ht="12" customHeight="1">
      <c r="H69" s="1029"/>
      <c r="I69" s="1029"/>
      <c r="J69" s="1029"/>
    </row>
    <row r="70" spans="8:10" ht="12" customHeight="1">
      <c r="H70" s="1029"/>
      <c r="I70" s="1029"/>
      <c r="J70" s="1029"/>
    </row>
    <row r="71" spans="8:10" ht="12" customHeight="1">
      <c r="H71" s="1029"/>
      <c r="I71" s="1029"/>
      <c r="J71" s="1029"/>
    </row>
    <row r="72" spans="8:10" ht="12" customHeight="1">
      <c r="H72" s="1029"/>
      <c r="I72" s="1029"/>
      <c r="J72" s="1029"/>
    </row>
    <row r="73" spans="8:10" ht="12" customHeight="1">
      <c r="H73" s="1029"/>
      <c r="I73" s="1029"/>
      <c r="J73" s="1029"/>
    </row>
    <row r="74" spans="8:10" ht="12" customHeight="1">
      <c r="H74" s="1029"/>
      <c r="I74" s="1029"/>
      <c r="J74" s="1029"/>
    </row>
    <row r="75" spans="8:10" ht="12" customHeight="1">
      <c r="H75" s="1029"/>
      <c r="I75" s="1029"/>
      <c r="J75" s="1029"/>
    </row>
    <row r="76" spans="8:10" ht="12" customHeight="1">
      <c r="H76" s="1029"/>
      <c r="I76" s="1029"/>
      <c r="J76" s="1029"/>
    </row>
    <row r="77" spans="8:10" ht="12" customHeight="1">
      <c r="H77" s="1029"/>
      <c r="I77" s="1029"/>
      <c r="J77" s="1029"/>
    </row>
    <row r="78" spans="8:10" ht="12" customHeight="1">
      <c r="H78" s="1029"/>
      <c r="I78" s="1029"/>
      <c r="J78" s="1029"/>
    </row>
    <row r="79" spans="8:10" ht="12" customHeight="1">
      <c r="H79" s="1029"/>
      <c r="I79" s="1029"/>
      <c r="J79" s="1029"/>
    </row>
    <row r="80" spans="8:10" ht="12" customHeight="1">
      <c r="H80" s="1029"/>
      <c r="I80" s="1029"/>
      <c r="J80" s="1029"/>
    </row>
    <row r="81" spans="8:10" ht="12" customHeight="1">
      <c r="H81" s="1029"/>
      <c r="I81" s="1029"/>
      <c r="J81" s="1029"/>
    </row>
    <row r="82" spans="8:10" ht="12" customHeight="1">
      <c r="H82" s="1029"/>
      <c r="I82" s="1029"/>
      <c r="J82" s="1029"/>
    </row>
    <row r="83" spans="8:10" ht="12" customHeight="1">
      <c r="H83" s="1029"/>
      <c r="I83" s="1029"/>
      <c r="J83" s="1029"/>
    </row>
    <row r="84" spans="8:10" ht="12" customHeight="1">
      <c r="H84" s="1029"/>
      <c r="I84" s="1029"/>
      <c r="J84" s="1029"/>
    </row>
    <row r="85" spans="8:10" ht="12" customHeight="1">
      <c r="H85" s="1029"/>
      <c r="I85" s="1029"/>
      <c r="J85" s="1029"/>
    </row>
    <row r="86" spans="8:10" ht="12" customHeight="1">
      <c r="H86" s="1029"/>
      <c r="I86" s="1029"/>
      <c r="J86" s="1029"/>
    </row>
    <row r="87" spans="8:10" ht="12" customHeight="1">
      <c r="H87" s="1029"/>
      <c r="I87" s="1029"/>
      <c r="J87" s="1029"/>
    </row>
    <row r="88" spans="8:10" ht="12" customHeight="1"/>
    <row r="89" spans="8:10" ht="12" customHeight="1"/>
    <row r="90" spans="8:10" ht="12" customHeight="1"/>
    <row r="91" spans="8:10" ht="12" customHeight="1"/>
    <row r="92" spans="8:10" ht="12" customHeight="1"/>
    <row r="93" spans="8:10" ht="12" customHeight="1"/>
    <row r="94" spans="8:10" ht="12" customHeight="1"/>
    <row r="95" spans="8:10" ht="12" customHeight="1"/>
    <row r="96" spans="8:10" ht="12" customHeight="1"/>
    <row r="97" ht="12" customHeight="1"/>
    <row r="98" ht="12" customHeight="1"/>
    <row r="99" ht="12" customHeight="1"/>
    <row r="100" ht="12" customHeight="1"/>
    <row r="101" ht="12" customHeight="1"/>
    <row r="102" ht="12" customHeight="1"/>
    <row r="103" ht="12" customHeight="1"/>
    <row r="104" ht="12" customHeight="1"/>
  </sheetData>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sheetPr>
  <dimension ref="A1:Q504"/>
  <sheetViews>
    <sheetView view="pageBreakPreview" zoomScaleNormal="100" zoomScaleSheetLayoutView="100" workbookViewId="0">
      <selection activeCell="M397" sqref="M397"/>
    </sheetView>
  </sheetViews>
  <sheetFormatPr defaultColWidth="9.140625" defaultRowHeight="12"/>
  <cols>
    <col min="1" max="1" width="7.85546875" style="160" customWidth="1"/>
    <col min="2" max="2" width="6.42578125" style="160" customWidth="1"/>
    <col min="3" max="3" width="3.140625" style="160" customWidth="1"/>
    <col min="4" max="4" width="3.85546875" style="160" customWidth="1"/>
    <col min="5" max="5" width="36.140625" style="160" customWidth="1"/>
    <col min="6" max="6" width="4.140625" style="160" customWidth="1"/>
    <col min="7" max="7" width="7.140625" style="160" customWidth="1"/>
    <col min="8" max="8" width="9.85546875" style="1010" customWidth="1"/>
    <col min="9" max="9" width="10.42578125" style="1010" customWidth="1"/>
    <col min="10" max="14" width="9.140625" style="160"/>
    <col min="15" max="15" width="11.85546875" style="160" bestFit="1" customWidth="1"/>
    <col min="16" max="16384" width="9.140625" style="160"/>
  </cols>
  <sheetData>
    <row r="1" spans="1:9" ht="12" customHeight="1">
      <c r="A1" s="943"/>
      <c r="B1" s="943"/>
      <c r="C1" s="943"/>
      <c r="D1" s="943"/>
      <c r="E1" s="943"/>
      <c r="F1" s="944"/>
      <c r="G1" s="945"/>
      <c r="H1" s="980"/>
      <c r="I1" s="981" t="s">
        <v>188</v>
      </c>
    </row>
    <row r="2" spans="1:9" ht="12" customHeight="1">
      <c r="A2" s="943"/>
      <c r="B2" s="943"/>
      <c r="C2" s="943"/>
      <c r="D2" s="943"/>
      <c r="E2" s="943"/>
      <c r="F2" s="944"/>
      <c r="G2" s="946"/>
      <c r="H2" s="980"/>
      <c r="I2" s="982"/>
    </row>
    <row r="3" spans="1:9" ht="12" customHeight="1">
      <c r="A3" s="947" t="s">
        <v>18</v>
      </c>
      <c r="B3" s="947"/>
      <c r="C3" s="948"/>
      <c r="D3" s="948"/>
      <c r="E3" s="948"/>
      <c r="F3" s="949"/>
      <c r="G3" s="950"/>
      <c r="H3" s="983"/>
      <c r="I3" s="984"/>
    </row>
    <row r="4" spans="1:9" ht="12" customHeight="1">
      <c r="A4" s="851" t="s">
        <v>19</v>
      </c>
      <c r="B4" s="851" t="s">
        <v>20</v>
      </c>
      <c r="C4" s="951"/>
      <c r="D4" s="951"/>
      <c r="E4" s="951" t="s">
        <v>21</v>
      </c>
      <c r="F4" s="952" t="s">
        <v>22</v>
      </c>
      <c r="G4" s="953" t="s">
        <v>23</v>
      </c>
      <c r="H4" s="985" t="s">
        <v>24</v>
      </c>
      <c r="I4" s="986" t="s">
        <v>25</v>
      </c>
    </row>
    <row r="5" spans="1:9" ht="12" customHeight="1">
      <c r="A5" s="954" t="s">
        <v>26</v>
      </c>
      <c r="B5" s="954" t="s">
        <v>27</v>
      </c>
      <c r="C5" s="955"/>
      <c r="D5" s="955"/>
      <c r="E5" s="955"/>
      <c r="F5" s="956"/>
      <c r="G5" s="957" t="s">
        <v>28</v>
      </c>
      <c r="H5" s="987"/>
      <c r="I5" s="988"/>
    </row>
    <row r="6" spans="1:9" ht="12" customHeight="1">
      <c r="A6" s="850"/>
      <c r="B6" s="850"/>
      <c r="C6" s="943"/>
      <c r="D6" s="943"/>
      <c r="E6" s="943"/>
      <c r="F6" s="161"/>
      <c r="G6" s="958"/>
      <c r="H6" s="989"/>
      <c r="I6" s="990" t="str">
        <f t="shared" ref="I6:I11" si="0">IF(OR(AND(G6="Prov",H6="Sum"),(H6="PC Sum")),". . . . . . . . .00",IF(ISERR(G6*H6),"",IF(G6*H6=0,"",ROUND(G6*H6,2))))</f>
        <v/>
      </c>
    </row>
    <row r="7" spans="1:9" ht="12" customHeight="1">
      <c r="A7" s="850" t="s">
        <v>189</v>
      </c>
      <c r="B7" s="850"/>
      <c r="C7" s="960" t="s">
        <v>190</v>
      </c>
      <c r="D7" s="960"/>
      <c r="E7" s="943"/>
      <c r="F7" s="161"/>
      <c r="G7" s="958"/>
      <c r="H7" s="989"/>
      <c r="I7" s="990" t="str">
        <f t="shared" si="0"/>
        <v/>
      </c>
    </row>
    <row r="8" spans="1:9" ht="12" customHeight="1">
      <c r="A8" s="850"/>
      <c r="B8" s="850"/>
      <c r="C8" s="960"/>
      <c r="D8" s="960"/>
      <c r="E8" s="943"/>
      <c r="F8" s="161"/>
      <c r="G8" s="958"/>
      <c r="H8" s="989"/>
      <c r="I8" s="990" t="str">
        <f t="shared" si="0"/>
        <v/>
      </c>
    </row>
    <row r="9" spans="1:9" ht="12" customHeight="1">
      <c r="A9" s="850"/>
      <c r="B9" s="851" t="s">
        <v>413</v>
      </c>
      <c r="C9" s="951" t="s">
        <v>191</v>
      </c>
      <c r="D9" s="943"/>
      <c r="E9" s="943"/>
      <c r="F9" s="161"/>
      <c r="G9" s="958"/>
      <c r="H9" s="989"/>
      <c r="I9" s="990" t="str">
        <f t="shared" si="0"/>
        <v/>
      </c>
    </row>
    <row r="10" spans="1:9" ht="12" customHeight="1">
      <c r="A10" s="850"/>
      <c r="B10" s="850"/>
      <c r="C10" s="943"/>
      <c r="D10" s="943"/>
      <c r="E10" s="943"/>
      <c r="F10" s="161"/>
      <c r="G10" s="958"/>
      <c r="H10" s="989"/>
      <c r="I10" s="990" t="str">
        <f t="shared" si="0"/>
        <v/>
      </c>
    </row>
    <row r="11" spans="1:9" ht="12" customHeight="1">
      <c r="A11" s="850"/>
      <c r="B11" s="850"/>
      <c r="C11" s="943" t="s">
        <v>120</v>
      </c>
      <c r="D11" s="943" t="s">
        <v>192</v>
      </c>
      <c r="E11" s="943"/>
      <c r="F11" s="161"/>
      <c r="G11" s="958"/>
      <c r="H11" s="989"/>
      <c r="I11" s="990" t="str">
        <f t="shared" si="0"/>
        <v/>
      </c>
    </row>
    <row r="12" spans="1:9" ht="12" customHeight="1">
      <c r="A12" s="850"/>
      <c r="B12" s="850"/>
      <c r="C12" s="943"/>
      <c r="D12" s="943" t="s">
        <v>193</v>
      </c>
      <c r="E12" s="943"/>
      <c r="F12" s="161" t="s">
        <v>51</v>
      </c>
      <c r="G12" s="161">
        <v>220</v>
      </c>
      <c r="H12" s="989"/>
      <c r="I12" s="991"/>
    </row>
    <row r="13" spans="1:9" ht="12" customHeight="1">
      <c r="A13" s="850"/>
      <c r="B13" s="850"/>
      <c r="C13" s="943"/>
      <c r="D13" s="943"/>
      <c r="E13" s="943"/>
      <c r="F13" s="161"/>
      <c r="G13" s="161"/>
      <c r="H13" s="989"/>
      <c r="I13" s="990"/>
    </row>
    <row r="14" spans="1:9" ht="12" customHeight="1">
      <c r="A14" s="850"/>
      <c r="B14" s="850"/>
      <c r="C14" s="943" t="s">
        <v>124</v>
      </c>
      <c r="D14" s="943" t="s">
        <v>194</v>
      </c>
      <c r="E14" s="943"/>
      <c r="F14" s="161"/>
      <c r="G14" s="161"/>
      <c r="H14" s="989"/>
      <c r="I14" s="990"/>
    </row>
    <row r="15" spans="1:9" ht="12" customHeight="1">
      <c r="A15" s="850"/>
      <c r="B15" s="850"/>
      <c r="C15" s="943"/>
      <c r="D15" s="943" t="s">
        <v>193</v>
      </c>
      <c r="E15" s="943"/>
      <c r="F15" s="161" t="s">
        <v>51</v>
      </c>
      <c r="G15" s="161">
        <v>135</v>
      </c>
      <c r="H15" s="989"/>
      <c r="I15" s="991"/>
    </row>
    <row r="16" spans="1:9" ht="12" customHeight="1">
      <c r="A16" s="850"/>
      <c r="B16" s="850"/>
      <c r="C16" s="943"/>
      <c r="D16" s="943"/>
      <c r="E16" s="943"/>
      <c r="F16" s="161"/>
      <c r="G16" s="161"/>
      <c r="H16" s="989"/>
      <c r="I16" s="990"/>
    </row>
    <row r="17" spans="1:17" ht="12" customHeight="1">
      <c r="A17" s="850"/>
      <c r="B17" s="851" t="s">
        <v>414</v>
      </c>
      <c r="C17" s="951" t="s">
        <v>195</v>
      </c>
      <c r="D17" s="943"/>
      <c r="E17" s="943"/>
      <c r="F17" s="161"/>
      <c r="G17" s="161"/>
      <c r="H17" s="989"/>
      <c r="I17" s="990"/>
    </row>
    <row r="18" spans="1:17" ht="12" customHeight="1">
      <c r="A18" s="850"/>
      <c r="B18" s="850"/>
      <c r="C18" s="943"/>
      <c r="D18" s="943"/>
      <c r="E18" s="943"/>
      <c r="F18" s="161"/>
      <c r="G18" s="161"/>
      <c r="H18" s="989"/>
      <c r="I18" s="990"/>
    </row>
    <row r="19" spans="1:17" ht="12" customHeight="1">
      <c r="A19" s="850"/>
      <c r="B19" s="850"/>
      <c r="C19" s="943" t="s">
        <v>120</v>
      </c>
      <c r="D19" s="943" t="s">
        <v>196</v>
      </c>
      <c r="E19" s="943"/>
      <c r="F19" s="161" t="s">
        <v>51</v>
      </c>
      <c r="G19" s="161">
        <v>710</v>
      </c>
      <c r="H19" s="989"/>
      <c r="I19" s="991"/>
      <c r="J19" s="1179"/>
      <c r="K19" s="1180"/>
      <c r="L19" s="1180"/>
      <c r="M19" s="1180"/>
      <c r="N19" s="1180"/>
      <c r="O19" s="1180"/>
      <c r="P19" s="1180"/>
      <c r="Q19" s="1180"/>
    </row>
    <row r="20" spans="1:17" ht="12" customHeight="1">
      <c r="A20" s="850"/>
      <c r="B20" s="850"/>
      <c r="C20" s="943"/>
      <c r="D20" s="943"/>
      <c r="E20" s="943"/>
      <c r="F20" s="161"/>
      <c r="G20" s="161"/>
      <c r="H20" s="989"/>
      <c r="I20" s="990"/>
      <c r="J20" s="1179"/>
      <c r="K20" s="1180"/>
      <c r="L20" s="1180"/>
      <c r="M20" s="1180"/>
      <c r="N20" s="1180"/>
      <c r="O20" s="1180"/>
      <c r="P20" s="1180"/>
      <c r="Q20" s="1180"/>
    </row>
    <row r="21" spans="1:17" ht="12" customHeight="1">
      <c r="A21" s="850"/>
      <c r="B21" s="850"/>
      <c r="C21" s="943" t="s">
        <v>124</v>
      </c>
      <c r="D21" s="943" t="s">
        <v>197</v>
      </c>
      <c r="E21" s="943"/>
      <c r="F21" s="161" t="s">
        <v>51</v>
      </c>
      <c r="G21" s="161">
        <v>75</v>
      </c>
      <c r="H21" s="989"/>
      <c r="I21" s="992"/>
      <c r="J21" s="1179"/>
      <c r="K21" s="1180"/>
      <c r="L21" s="1180"/>
      <c r="M21" s="1180"/>
      <c r="N21" s="1180"/>
      <c r="O21" s="1180"/>
      <c r="P21" s="1180"/>
      <c r="Q21" s="1180"/>
    </row>
    <row r="22" spans="1:17" ht="12" customHeight="1">
      <c r="A22" s="850"/>
      <c r="B22" s="850"/>
      <c r="C22" s="943"/>
      <c r="D22" s="943"/>
      <c r="E22" s="943"/>
      <c r="F22" s="161"/>
      <c r="G22" s="161"/>
      <c r="H22" s="989"/>
      <c r="I22" s="990"/>
      <c r="J22" s="1179"/>
      <c r="K22" s="1180"/>
      <c r="L22" s="1180"/>
      <c r="M22" s="1180"/>
      <c r="N22" s="1180"/>
      <c r="O22" s="1180"/>
      <c r="P22" s="1180"/>
      <c r="Q22" s="1180"/>
    </row>
    <row r="23" spans="1:17" ht="12" customHeight="1">
      <c r="A23" s="850"/>
      <c r="B23" s="851" t="s">
        <v>415</v>
      </c>
      <c r="C23" s="951" t="s">
        <v>198</v>
      </c>
      <c r="D23" s="943"/>
      <c r="E23" s="943"/>
      <c r="F23" s="161"/>
      <c r="G23" s="161"/>
      <c r="H23" s="989"/>
      <c r="I23" s="990"/>
      <c r="J23" s="1179"/>
      <c r="K23" s="1180"/>
      <c r="L23" s="1180"/>
      <c r="M23" s="1180"/>
      <c r="N23" s="1180"/>
      <c r="O23" s="1180"/>
      <c r="P23" s="1180"/>
      <c r="Q23" s="1180"/>
    </row>
    <row r="24" spans="1:17" ht="12" customHeight="1">
      <c r="A24" s="850"/>
      <c r="B24" s="850"/>
      <c r="C24" s="943"/>
      <c r="D24" s="943"/>
      <c r="E24" s="943"/>
      <c r="F24" s="161"/>
      <c r="G24" s="161"/>
      <c r="H24" s="989"/>
      <c r="I24" s="990"/>
      <c r="J24" s="1179"/>
      <c r="K24" s="1180"/>
      <c r="L24" s="1180"/>
      <c r="M24" s="1180"/>
      <c r="N24" s="1180"/>
      <c r="O24" s="1180"/>
      <c r="P24" s="1180"/>
      <c r="Q24" s="1180"/>
    </row>
    <row r="25" spans="1:17" ht="12" customHeight="1">
      <c r="A25" s="850"/>
      <c r="B25" s="850"/>
      <c r="C25" s="943" t="s">
        <v>120</v>
      </c>
      <c r="D25" s="943" t="s">
        <v>199</v>
      </c>
      <c r="E25" s="943"/>
      <c r="F25" s="161" t="s">
        <v>52</v>
      </c>
      <c r="G25" s="161">
        <v>280</v>
      </c>
      <c r="H25" s="989"/>
      <c r="I25" s="991"/>
      <c r="J25" s="1179"/>
      <c r="K25" s="1180"/>
      <c r="L25" s="1180"/>
      <c r="M25" s="1180"/>
      <c r="N25" s="1180"/>
      <c r="O25" s="1180"/>
      <c r="P25" s="1180"/>
      <c r="Q25" s="1180"/>
    </row>
    <row r="26" spans="1:17" ht="12" customHeight="1">
      <c r="A26" s="850"/>
      <c r="B26" s="850"/>
      <c r="C26" s="943"/>
      <c r="D26" s="943"/>
      <c r="E26" s="943"/>
      <c r="F26" s="161"/>
      <c r="G26" s="161"/>
      <c r="H26" s="989"/>
      <c r="I26" s="990"/>
      <c r="J26" s="1179"/>
      <c r="K26" s="1180"/>
      <c r="L26" s="1180"/>
      <c r="M26" s="1180"/>
      <c r="N26" s="1180"/>
      <c r="O26" s="1180"/>
      <c r="P26" s="1180"/>
      <c r="Q26" s="1180"/>
    </row>
    <row r="27" spans="1:17" ht="12" customHeight="1">
      <c r="A27" s="850"/>
      <c r="B27" s="850"/>
      <c r="C27" s="943" t="s">
        <v>124</v>
      </c>
      <c r="D27" s="943" t="s">
        <v>200</v>
      </c>
      <c r="E27" s="943"/>
      <c r="F27" s="161" t="s">
        <v>52</v>
      </c>
      <c r="G27" s="161">
        <v>710</v>
      </c>
      <c r="H27" s="989"/>
      <c r="I27" s="991"/>
      <c r="J27" s="1179"/>
      <c r="K27" s="1180"/>
      <c r="L27" s="1180"/>
      <c r="M27" s="1180"/>
      <c r="N27" s="1180"/>
      <c r="O27" s="1180"/>
      <c r="P27" s="1180"/>
      <c r="Q27" s="1180"/>
    </row>
    <row r="28" spans="1:17" ht="12" customHeight="1">
      <c r="A28" s="850"/>
      <c r="B28" s="850"/>
      <c r="C28" s="943"/>
      <c r="D28" s="943"/>
      <c r="E28" s="943"/>
      <c r="F28" s="161"/>
      <c r="G28" s="161"/>
      <c r="H28" s="989"/>
      <c r="I28" s="990"/>
      <c r="J28" s="1179"/>
      <c r="K28" s="1180"/>
      <c r="L28" s="1180"/>
      <c r="M28" s="1180"/>
      <c r="N28" s="1180"/>
      <c r="O28" s="1180"/>
      <c r="P28" s="1180"/>
      <c r="Q28" s="1180"/>
    </row>
    <row r="29" spans="1:17" ht="12" customHeight="1">
      <c r="A29" s="850"/>
      <c r="B29" s="850"/>
      <c r="C29" s="943" t="s">
        <v>131</v>
      </c>
      <c r="D29" s="943" t="s">
        <v>201</v>
      </c>
      <c r="E29" s="943"/>
      <c r="F29" s="161" t="s">
        <v>52</v>
      </c>
      <c r="G29" s="161">
        <v>10</v>
      </c>
      <c r="H29" s="989"/>
      <c r="I29" s="991"/>
      <c r="J29" s="1179"/>
      <c r="K29" s="1180"/>
      <c r="L29" s="1180"/>
      <c r="M29" s="1180"/>
      <c r="N29" s="1180"/>
      <c r="O29" s="1180"/>
      <c r="P29" s="1180"/>
      <c r="Q29" s="1180"/>
    </row>
    <row r="30" spans="1:17" ht="12" customHeight="1">
      <c r="A30" s="850"/>
      <c r="B30" s="850"/>
      <c r="C30" s="943"/>
      <c r="D30" s="943"/>
      <c r="E30" s="943"/>
      <c r="F30" s="161"/>
      <c r="G30" s="161"/>
      <c r="H30" s="989"/>
      <c r="I30" s="990"/>
      <c r="J30" s="1179"/>
      <c r="K30" s="1180"/>
      <c r="L30" s="1180"/>
      <c r="M30" s="1180"/>
      <c r="N30" s="1180"/>
      <c r="O30" s="1180"/>
      <c r="P30" s="1180"/>
      <c r="Q30" s="1180"/>
    </row>
    <row r="31" spans="1:17" ht="12" customHeight="1">
      <c r="A31" s="850"/>
      <c r="B31" s="851" t="s">
        <v>416</v>
      </c>
      <c r="C31" s="951" t="s">
        <v>202</v>
      </c>
      <c r="D31" s="943"/>
      <c r="E31" s="943"/>
      <c r="F31" s="161"/>
      <c r="G31" s="161"/>
      <c r="H31" s="989"/>
      <c r="I31" s="990"/>
      <c r="J31" s="1179"/>
      <c r="K31" s="1180"/>
      <c r="L31" s="1180"/>
      <c r="M31" s="1180"/>
      <c r="N31" s="1180"/>
      <c r="O31" s="1180"/>
      <c r="P31" s="1180"/>
      <c r="Q31" s="1180"/>
    </row>
    <row r="32" spans="1:17" ht="12" customHeight="1">
      <c r="A32" s="850"/>
      <c r="B32" s="850"/>
      <c r="C32" s="961"/>
      <c r="D32" s="961"/>
      <c r="E32" s="961"/>
      <c r="F32" s="962"/>
      <c r="G32" s="161"/>
      <c r="H32" s="993"/>
      <c r="I32" s="994"/>
      <c r="J32" s="1179"/>
      <c r="K32" s="1180"/>
      <c r="L32" s="1180"/>
      <c r="M32" s="1180"/>
      <c r="N32" s="1180"/>
      <c r="O32" s="1180"/>
      <c r="P32" s="1180"/>
      <c r="Q32" s="1180"/>
    </row>
    <row r="33" spans="1:17" ht="12" customHeight="1">
      <c r="A33" s="850"/>
      <c r="B33" s="850"/>
      <c r="C33" s="943" t="s">
        <v>120</v>
      </c>
      <c r="D33" s="943" t="s">
        <v>203</v>
      </c>
      <c r="E33" s="943"/>
      <c r="F33" s="161" t="s">
        <v>52</v>
      </c>
      <c r="G33" s="161">
        <v>75</v>
      </c>
      <c r="H33" s="989"/>
      <c r="I33" s="991"/>
      <c r="J33" s="1179"/>
      <c r="K33" s="1180"/>
      <c r="L33" s="1180"/>
      <c r="M33" s="1180"/>
      <c r="N33" s="1180"/>
      <c r="O33" s="1180"/>
      <c r="P33" s="1180"/>
      <c r="Q33" s="1180"/>
    </row>
    <row r="34" spans="1:17" ht="12" customHeight="1">
      <c r="A34" s="850"/>
      <c r="B34" s="850"/>
      <c r="C34" s="943"/>
      <c r="D34" s="943"/>
      <c r="E34" s="943"/>
      <c r="F34" s="161"/>
      <c r="G34" s="161"/>
      <c r="H34" s="989"/>
      <c r="I34" s="990"/>
      <c r="J34" s="1179"/>
      <c r="K34" s="1180"/>
      <c r="L34" s="1180"/>
      <c r="M34" s="1180"/>
      <c r="N34" s="1180"/>
      <c r="O34" s="1180"/>
      <c r="P34" s="1180"/>
      <c r="Q34" s="1180"/>
    </row>
    <row r="35" spans="1:17" ht="12" customHeight="1">
      <c r="A35" s="850"/>
      <c r="B35" s="850"/>
      <c r="C35" s="943" t="s">
        <v>124</v>
      </c>
      <c r="D35" s="943" t="s">
        <v>417</v>
      </c>
      <c r="E35" s="943"/>
      <c r="F35" s="161"/>
      <c r="G35" s="161"/>
      <c r="H35" s="989"/>
      <c r="I35" s="990"/>
      <c r="J35" s="1179"/>
      <c r="K35" s="1180"/>
      <c r="L35" s="1180"/>
      <c r="M35" s="1180"/>
      <c r="N35" s="1180"/>
      <c r="O35" s="1180"/>
      <c r="P35" s="1180"/>
      <c r="Q35" s="1180"/>
    </row>
    <row r="36" spans="1:17" ht="12" customHeight="1">
      <c r="A36" s="850"/>
      <c r="B36" s="850"/>
      <c r="C36" s="943"/>
      <c r="D36" s="943" t="s">
        <v>204</v>
      </c>
      <c r="E36" s="943"/>
      <c r="F36" s="161" t="s">
        <v>52</v>
      </c>
      <c r="G36" s="161">
        <v>20</v>
      </c>
      <c r="H36" s="989"/>
      <c r="I36" s="992"/>
      <c r="J36" s="1179"/>
      <c r="K36" s="1180"/>
      <c r="L36" s="1180"/>
      <c r="M36" s="1180"/>
      <c r="N36" s="1180"/>
      <c r="O36" s="1180"/>
      <c r="P36" s="1180"/>
      <c r="Q36" s="1180"/>
    </row>
    <row r="37" spans="1:17" ht="12" customHeight="1">
      <c r="A37" s="850"/>
      <c r="B37" s="850"/>
      <c r="C37" s="943"/>
      <c r="D37" s="943"/>
      <c r="E37" s="943"/>
      <c r="F37" s="161"/>
      <c r="G37" s="161"/>
      <c r="H37" s="989"/>
      <c r="I37" s="990"/>
      <c r="J37" s="1179"/>
      <c r="K37" s="1180"/>
      <c r="L37" s="1180"/>
      <c r="M37" s="1180"/>
      <c r="N37" s="1180"/>
      <c r="O37" s="1180"/>
      <c r="P37" s="1180"/>
      <c r="Q37" s="1180"/>
    </row>
    <row r="38" spans="1:17" ht="12" customHeight="1">
      <c r="A38" s="850"/>
      <c r="B38" s="850"/>
      <c r="C38" s="943" t="s">
        <v>131</v>
      </c>
      <c r="D38" s="943" t="s">
        <v>1033</v>
      </c>
      <c r="E38" s="943"/>
      <c r="F38" s="161"/>
      <c r="G38" s="161"/>
      <c r="H38" s="989"/>
      <c r="I38" s="990"/>
      <c r="J38" s="1179"/>
      <c r="K38" s="1180"/>
      <c r="L38" s="1180"/>
      <c r="M38" s="1180"/>
      <c r="N38" s="1180"/>
      <c r="O38" s="1180"/>
      <c r="P38" s="1180"/>
      <c r="Q38" s="1180"/>
    </row>
    <row r="39" spans="1:17" ht="12" customHeight="1">
      <c r="A39" s="850"/>
      <c r="B39" s="850"/>
      <c r="C39" s="943"/>
      <c r="D39" s="943" t="s">
        <v>1034</v>
      </c>
      <c r="E39" s="943"/>
      <c r="F39" s="161" t="s">
        <v>52</v>
      </c>
      <c r="G39" s="161">
        <v>20</v>
      </c>
      <c r="H39" s="989"/>
      <c r="I39" s="992"/>
      <c r="J39" s="1179"/>
      <c r="K39" s="1180"/>
      <c r="L39" s="1180"/>
      <c r="M39" s="1180"/>
      <c r="N39" s="1180"/>
      <c r="O39" s="1180"/>
      <c r="P39" s="1180"/>
      <c r="Q39" s="1180"/>
    </row>
    <row r="40" spans="1:17" ht="12" customHeight="1">
      <c r="A40" s="850"/>
      <c r="B40" s="850"/>
      <c r="C40" s="943"/>
      <c r="D40" s="943"/>
      <c r="E40" s="943"/>
      <c r="F40" s="161"/>
      <c r="G40" s="161"/>
      <c r="H40" s="989"/>
      <c r="I40" s="990"/>
    </row>
    <row r="41" spans="1:17" ht="12" customHeight="1">
      <c r="A41" s="850"/>
      <c r="B41" s="851" t="s">
        <v>418</v>
      </c>
      <c r="C41" s="951" t="s">
        <v>205</v>
      </c>
      <c r="D41" s="943"/>
      <c r="E41" s="943"/>
      <c r="F41" s="161"/>
      <c r="G41" s="161"/>
      <c r="H41" s="989"/>
      <c r="I41" s="990"/>
    </row>
    <row r="42" spans="1:17" ht="12" customHeight="1">
      <c r="A42" s="850"/>
      <c r="B42" s="850"/>
      <c r="C42" s="943"/>
      <c r="D42" s="943"/>
      <c r="E42" s="943"/>
      <c r="F42" s="161"/>
      <c r="G42" s="161"/>
      <c r="H42" s="989"/>
      <c r="I42" s="990"/>
    </row>
    <row r="43" spans="1:17" ht="12" customHeight="1">
      <c r="A43" s="850"/>
      <c r="B43" s="850"/>
      <c r="C43" s="943" t="s">
        <v>120</v>
      </c>
      <c r="D43" s="943" t="s">
        <v>206</v>
      </c>
      <c r="E43" s="943"/>
      <c r="F43" s="161" t="s">
        <v>52</v>
      </c>
      <c r="G43" s="161">
        <v>15</v>
      </c>
      <c r="H43" s="989"/>
      <c r="I43" s="992"/>
    </row>
    <row r="44" spans="1:17" ht="12" customHeight="1">
      <c r="A44" s="850"/>
      <c r="B44" s="851"/>
      <c r="C44" s="951"/>
      <c r="D44" s="943"/>
      <c r="E44" s="943"/>
      <c r="F44" s="161"/>
      <c r="G44" s="161"/>
      <c r="H44" s="989"/>
      <c r="I44" s="990"/>
    </row>
    <row r="45" spans="1:17" ht="12" customHeight="1">
      <c r="A45" s="850"/>
      <c r="B45" s="851" t="s">
        <v>419</v>
      </c>
      <c r="C45" s="951" t="s">
        <v>420</v>
      </c>
      <c r="D45" s="943"/>
      <c r="E45" s="943"/>
      <c r="F45" s="161"/>
      <c r="G45" s="161"/>
      <c r="H45" s="989"/>
      <c r="I45" s="990"/>
    </row>
    <row r="46" spans="1:17" ht="12" customHeight="1">
      <c r="A46" s="850"/>
      <c r="B46" s="850"/>
      <c r="C46" s="943"/>
      <c r="D46" s="943"/>
      <c r="E46" s="943"/>
      <c r="F46" s="161"/>
      <c r="G46" s="161"/>
      <c r="H46" s="989"/>
      <c r="I46" s="990"/>
    </row>
    <row r="47" spans="1:17" ht="12" customHeight="1">
      <c r="A47" s="850"/>
      <c r="B47" s="850"/>
      <c r="C47" s="943" t="s">
        <v>120</v>
      </c>
      <c r="D47" s="943" t="s">
        <v>207</v>
      </c>
      <c r="E47" s="943"/>
      <c r="F47" s="161"/>
      <c r="G47" s="161"/>
      <c r="H47" s="989"/>
      <c r="I47" s="990"/>
    </row>
    <row r="48" spans="1:17" ht="12" customHeight="1">
      <c r="A48" s="850"/>
      <c r="B48" s="850"/>
      <c r="C48" s="943"/>
      <c r="D48" s="943" t="s">
        <v>208</v>
      </c>
      <c r="E48" s="943"/>
      <c r="F48" s="161" t="s">
        <v>52</v>
      </c>
      <c r="G48" s="161">
        <v>50</v>
      </c>
      <c r="H48" s="989"/>
      <c r="I48" s="992"/>
    </row>
    <row r="49" spans="1:9" ht="12" customHeight="1">
      <c r="A49" s="850"/>
      <c r="B49" s="850"/>
      <c r="C49" s="943"/>
      <c r="D49" s="943"/>
      <c r="E49" s="943"/>
      <c r="F49" s="161"/>
      <c r="G49" s="161"/>
      <c r="H49" s="989"/>
      <c r="I49" s="990"/>
    </row>
    <row r="50" spans="1:9" ht="12" customHeight="1">
      <c r="A50" s="850"/>
      <c r="B50" s="850"/>
      <c r="C50" s="943" t="s">
        <v>124</v>
      </c>
      <c r="D50" s="943" t="s">
        <v>209</v>
      </c>
      <c r="E50" s="943"/>
      <c r="F50" s="161"/>
      <c r="G50" s="161"/>
      <c r="H50" s="989"/>
      <c r="I50" s="990"/>
    </row>
    <row r="51" spans="1:9" ht="12" customHeight="1">
      <c r="A51" s="850"/>
      <c r="B51" s="850"/>
      <c r="C51" s="943"/>
      <c r="D51" s="943" t="s">
        <v>210</v>
      </c>
      <c r="E51" s="943"/>
      <c r="F51" s="161" t="s">
        <v>52</v>
      </c>
      <c r="G51" s="161">
        <v>50</v>
      </c>
      <c r="H51" s="989"/>
      <c r="I51" s="992"/>
    </row>
    <row r="52" spans="1:9" ht="12" customHeight="1">
      <c r="A52" s="850"/>
      <c r="B52" s="850"/>
      <c r="C52" s="943"/>
      <c r="D52" s="943"/>
      <c r="E52" s="943"/>
      <c r="F52" s="161"/>
      <c r="G52" s="161"/>
      <c r="H52" s="989"/>
      <c r="I52" s="990"/>
    </row>
    <row r="53" spans="1:9" ht="12" customHeight="1">
      <c r="A53" s="850"/>
      <c r="B53" s="851" t="s">
        <v>421</v>
      </c>
      <c r="C53" s="951" t="s">
        <v>212</v>
      </c>
      <c r="D53" s="943"/>
      <c r="E53" s="943"/>
      <c r="F53" s="161"/>
      <c r="G53" s="161"/>
      <c r="H53" s="989"/>
      <c r="I53" s="990"/>
    </row>
    <row r="54" spans="1:9" ht="12" customHeight="1">
      <c r="A54" s="850"/>
      <c r="B54" s="850"/>
      <c r="C54" s="943"/>
      <c r="D54" s="943"/>
      <c r="E54" s="943"/>
      <c r="F54" s="161"/>
      <c r="G54" s="161"/>
      <c r="H54" s="989"/>
      <c r="I54" s="990"/>
    </row>
    <row r="55" spans="1:9" ht="12" customHeight="1">
      <c r="A55" s="850"/>
      <c r="B55" s="850"/>
      <c r="C55" s="943" t="s">
        <v>213</v>
      </c>
      <c r="D55" s="943"/>
      <c r="E55" s="943"/>
      <c r="F55" s="161"/>
      <c r="G55" s="161"/>
      <c r="H55" s="989"/>
      <c r="I55" s="990"/>
    </row>
    <row r="56" spans="1:9" ht="12" customHeight="1">
      <c r="A56" s="850"/>
      <c r="B56" s="850"/>
      <c r="C56" s="943" t="s">
        <v>214</v>
      </c>
      <c r="D56" s="943"/>
      <c r="E56" s="943"/>
      <c r="F56" s="161" t="s">
        <v>151</v>
      </c>
      <c r="G56" s="161">
        <v>50</v>
      </c>
      <c r="H56" s="989"/>
      <c r="I56" s="991"/>
    </row>
    <row r="57" spans="1:9" ht="12" customHeight="1">
      <c r="A57" s="850"/>
      <c r="B57" s="850"/>
      <c r="C57" s="943"/>
      <c r="D57" s="943"/>
      <c r="E57" s="943"/>
      <c r="F57" s="161"/>
      <c r="G57" s="958"/>
      <c r="H57" s="989"/>
      <c r="I57" s="990"/>
    </row>
    <row r="58" spans="1:9" ht="12" customHeight="1">
      <c r="A58" s="850"/>
      <c r="B58" s="850"/>
      <c r="C58" s="943"/>
      <c r="D58" s="943"/>
      <c r="E58" s="943"/>
      <c r="F58" s="161"/>
      <c r="G58" s="958"/>
      <c r="H58" s="989"/>
      <c r="I58" s="991"/>
    </row>
    <row r="59" spans="1:9" ht="12" customHeight="1">
      <c r="A59" s="963"/>
      <c r="B59" s="964"/>
      <c r="C59" s="964"/>
      <c r="D59" s="964"/>
      <c r="E59" s="964"/>
      <c r="F59" s="965"/>
      <c r="G59" s="966"/>
      <c r="H59" s="995"/>
      <c r="I59" s="996"/>
    </row>
    <row r="60" spans="1:9" ht="12" customHeight="1">
      <c r="A60" s="850" t="s">
        <v>211</v>
      </c>
      <c r="B60" s="943" t="s">
        <v>133</v>
      </c>
      <c r="C60" s="943"/>
      <c r="D60" s="943"/>
      <c r="E60" s="943"/>
      <c r="F60" s="944"/>
      <c r="G60" s="967"/>
      <c r="H60" s="997"/>
      <c r="I60" s="998"/>
    </row>
    <row r="61" spans="1:9" ht="12" customHeight="1">
      <c r="A61" s="968"/>
      <c r="B61" s="969"/>
      <c r="C61" s="969"/>
      <c r="D61" s="969"/>
      <c r="E61" s="969"/>
      <c r="F61" s="970"/>
      <c r="G61" s="971"/>
      <c r="H61" s="999"/>
      <c r="I61" s="1000"/>
    </row>
    <row r="62" spans="1:9" ht="12" customHeight="1">
      <c r="A62" s="943"/>
      <c r="B62" s="943"/>
      <c r="C62" s="943"/>
      <c r="D62" s="943"/>
      <c r="E62" s="943"/>
      <c r="F62" s="944"/>
      <c r="G62" s="945"/>
      <c r="H62" s="980"/>
      <c r="I62" s="981" t="s">
        <v>188</v>
      </c>
    </row>
    <row r="63" spans="1:9" ht="12" customHeight="1">
      <c r="A63" s="943"/>
      <c r="B63" s="943"/>
      <c r="C63" s="943"/>
      <c r="D63" s="943"/>
      <c r="E63" s="943"/>
      <c r="F63" s="944"/>
      <c r="G63" s="946"/>
      <c r="H63" s="980"/>
      <c r="I63" s="982"/>
    </row>
    <row r="64" spans="1:9" ht="12" customHeight="1">
      <c r="A64" s="947" t="s">
        <v>18</v>
      </c>
      <c r="B64" s="947"/>
      <c r="C64" s="948"/>
      <c r="D64" s="948"/>
      <c r="E64" s="948"/>
      <c r="F64" s="949"/>
      <c r="G64" s="950"/>
      <c r="H64" s="983"/>
      <c r="I64" s="984"/>
    </row>
    <row r="65" spans="1:9" ht="12" customHeight="1">
      <c r="A65" s="851" t="s">
        <v>19</v>
      </c>
      <c r="B65" s="851" t="s">
        <v>20</v>
      </c>
      <c r="C65" s="951"/>
      <c r="D65" s="951"/>
      <c r="E65" s="951" t="s">
        <v>21</v>
      </c>
      <c r="F65" s="952" t="s">
        <v>22</v>
      </c>
      <c r="G65" s="953" t="s">
        <v>23</v>
      </c>
      <c r="H65" s="985" t="s">
        <v>24</v>
      </c>
      <c r="I65" s="986" t="s">
        <v>25</v>
      </c>
    </row>
    <row r="66" spans="1:9" ht="12" customHeight="1">
      <c r="A66" s="954" t="s">
        <v>26</v>
      </c>
      <c r="B66" s="954" t="s">
        <v>27</v>
      </c>
      <c r="C66" s="955"/>
      <c r="D66" s="955"/>
      <c r="E66" s="955"/>
      <c r="F66" s="956"/>
      <c r="G66" s="957" t="s">
        <v>28</v>
      </c>
      <c r="H66" s="987"/>
      <c r="I66" s="988"/>
    </row>
    <row r="67" spans="1:9" ht="12" customHeight="1">
      <c r="A67" s="850"/>
      <c r="B67" s="850"/>
      <c r="C67" s="943"/>
      <c r="D67" s="943"/>
      <c r="E67" s="943"/>
      <c r="F67" s="944"/>
      <c r="G67" s="967"/>
      <c r="H67" s="997"/>
      <c r="I67" s="990"/>
    </row>
    <row r="68" spans="1:9" ht="12" customHeight="1">
      <c r="A68" s="850"/>
      <c r="B68" s="850"/>
      <c r="C68" s="943" t="s">
        <v>134</v>
      </c>
      <c r="D68" s="943"/>
      <c r="E68" s="943"/>
      <c r="F68" s="944"/>
      <c r="G68" s="967"/>
      <c r="H68" s="997"/>
      <c r="I68" s="998"/>
    </row>
    <row r="69" spans="1:9" ht="12" customHeight="1">
      <c r="A69" s="968"/>
      <c r="B69" s="968"/>
      <c r="C69" s="969"/>
      <c r="D69" s="969"/>
      <c r="E69" s="969"/>
      <c r="F69" s="970"/>
      <c r="G69" s="971"/>
      <c r="H69" s="999"/>
      <c r="I69" s="1001"/>
    </row>
    <row r="70" spans="1:9" ht="12" customHeight="1">
      <c r="A70" s="850"/>
      <c r="B70" s="850"/>
      <c r="C70" s="943"/>
      <c r="D70" s="943"/>
      <c r="E70" s="943"/>
      <c r="F70" s="161"/>
      <c r="G70" s="958"/>
      <c r="H70" s="989"/>
      <c r="I70" s="990"/>
    </row>
    <row r="71" spans="1:9" ht="12" customHeight="1">
      <c r="A71" s="850"/>
      <c r="B71" s="851" t="s">
        <v>422</v>
      </c>
      <c r="C71" s="951" t="s">
        <v>215</v>
      </c>
      <c r="D71" s="943"/>
      <c r="E71" s="943"/>
      <c r="F71" s="161"/>
      <c r="G71" s="958"/>
      <c r="H71" s="989"/>
      <c r="I71" s="990"/>
    </row>
    <row r="72" spans="1:9" ht="12" customHeight="1">
      <c r="A72" s="850"/>
      <c r="B72" s="850"/>
      <c r="C72" s="943"/>
      <c r="D72" s="943"/>
      <c r="E72" s="943"/>
      <c r="F72" s="161"/>
      <c r="G72" s="958"/>
      <c r="H72" s="989"/>
      <c r="I72" s="990"/>
    </row>
    <row r="73" spans="1:9" ht="12" customHeight="1">
      <c r="A73" s="850"/>
      <c r="B73" s="850"/>
      <c r="C73" s="943" t="s">
        <v>1035</v>
      </c>
      <c r="D73" s="943"/>
      <c r="E73" s="943"/>
      <c r="F73" s="161"/>
      <c r="G73" s="958"/>
      <c r="H73" s="989"/>
      <c r="I73" s="990"/>
    </row>
    <row r="74" spans="1:9" ht="12" customHeight="1">
      <c r="A74" s="850"/>
      <c r="B74" s="850"/>
      <c r="C74" s="943" t="s">
        <v>1036</v>
      </c>
      <c r="D74" s="943"/>
      <c r="E74" s="943"/>
      <c r="F74" s="161"/>
      <c r="G74" s="958"/>
      <c r="H74" s="989"/>
      <c r="I74" s="990"/>
    </row>
    <row r="75" spans="1:9" ht="12" customHeight="1">
      <c r="A75" s="850"/>
      <c r="B75" s="850"/>
      <c r="C75" s="943" t="s">
        <v>1037</v>
      </c>
      <c r="D75" s="943"/>
      <c r="E75" s="943"/>
      <c r="F75" s="161"/>
      <c r="G75" s="958"/>
      <c r="H75" s="989"/>
      <c r="I75" s="990"/>
    </row>
    <row r="76" spans="1:9" ht="12" customHeight="1">
      <c r="A76" s="850"/>
      <c r="B76" s="850"/>
      <c r="C76" s="160" t="s">
        <v>1038</v>
      </c>
      <c r="D76" s="943"/>
      <c r="E76" s="943"/>
      <c r="F76" s="161" t="s">
        <v>52</v>
      </c>
      <c r="G76" s="161">
        <v>20</v>
      </c>
      <c r="H76" s="989"/>
      <c r="I76" s="991"/>
    </row>
    <row r="77" spans="1:9" ht="12" customHeight="1">
      <c r="A77" s="850"/>
      <c r="B77" s="850"/>
      <c r="C77" s="943"/>
      <c r="D77" s="943"/>
      <c r="E77" s="943"/>
      <c r="F77" s="161"/>
      <c r="G77" s="161"/>
      <c r="H77" s="989"/>
      <c r="I77" s="990"/>
    </row>
    <row r="78" spans="1:9" ht="12" customHeight="1">
      <c r="A78" s="850"/>
      <c r="B78" s="851" t="s">
        <v>423</v>
      </c>
      <c r="C78" s="951" t="s">
        <v>217</v>
      </c>
      <c r="D78" s="943"/>
      <c r="E78" s="943"/>
      <c r="F78" s="161"/>
      <c r="G78" s="161"/>
      <c r="H78" s="989"/>
      <c r="I78" s="990"/>
    </row>
    <row r="79" spans="1:9" ht="12" customHeight="1">
      <c r="A79" s="850"/>
      <c r="B79" s="850"/>
      <c r="C79" s="943"/>
      <c r="D79" s="943"/>
      <c r="E79" s="943"/>
      <c r="F79" s="161"/>
      <c r="G79" s="161"/>
      <c r="H79" s="989"/>
      <c r="I79" s="990"/>
    </row>
    <row r="80" spans="1:9" ht="12" customHeight="1">
      <c r="A80" s="850"/>
      <c r="B80" s="850"/>
      <c r="C80" s="943" t="s">
        <v>218</v>
      </c>
      <c r="D80" s="943"/>
      <c r="E80" s="943"/>
      <c r="F80" s="161"/>
      <c r="G80" s="161"/>
      <c r="H80" s="989"/>
      <c r="I80" s="990"/>
    </row>
    <row r="81" spans="1:9" ht="12" customHeight="1">
      <c r="A81" s="850"/>
      <c r="B81" s="850"/>
      <c r="C81" s="943"/>
      <c r="D81" s="943"/>
      <c r="E81" s="943"/>
      <c r="F81" s="161"/>
      <c r="G81" s="161"/>
      <c r="H81" s="989"/>
      <c r="I81" s="990"/>
    </row>
    <row r="82" spans="1:9" ht="12" customHeight="1">
      <c r="A82" s="850"/>
      <c r="B82" s="850"/>
      <c r="C82" s="943" t="s">
        <v>219</v>
      </c>
      <c r="D82" s="943"/>
      <c r="E82" s="943"/>
      <c r="F82" s="161"/>
      <c r="G82" s="161"/>
      <c r="H82" s="989"/>
      <c r="I82" s="990"/>
    </row>
    <row r="83" spans="1:9" ht="12" customHeight="1">
      <c r="A83" s="850"/>
      <c r="B83" s="850"/>
      <c r="C83" s="943" t="s">
        <v>220</v>
      </c>
      <c r="D83" s="943"/>
      <c r="E83" s="943"/>
      <c r="F83" s="161"/>
      <c r="G83" s="161"/>
      <c r="H83" s="989"/>
      <c r="I83" s="990"/>
    </row>
    <row r="84" spans="1:9" ht="12" customHeight="1">
      <c r="A84" s="850"/>
      <c r="B84" s="850"/>
      <c r="C84" s="943" t="s">
        <v>221</v>
      </c>
      <c r="D84" s="943"/>
      <c r="E84" s="943"/>
      <c r="F84" s="161"/>
      <c r="G84" s="161"/>
      <c r="H84" s="989"/>
      <c r="I84" s="990"/>
    </row>
    <row r="85" spans="1:9" ht="12" customHeight="1">
      <c r="A85" s="850"/>
      <c r="B85" s="850"/>
      <c r="C85" s="943"/>
      <c r="D85" s="943"/>
      <c r="E85" s="943"/>
      <c r="F85" s="161"/>
      <c r="G85" s="161"/>
      <c r="H85" s="989"/>
      <c r="I85" s="990"/>
    </row>
    <row r="86" spans="1:9" ht="12" customHeight="1">
      <c r="A86" s="850"/>
      <c r="B86" s="850"/>
      <c r="C86" s="943" t="s">
        <v>222</v>
      </c>
      <c r="D86" s="943"/>
      <c r="E86" s="943"/>
      <c r="F86" s="161" t="s">
        <v>51</v>
      </c>
      <c r="G86" s="161">
        <v>10</v>
      </c>
      <c r="H86" s="989"/>
      <c r="I86" s="992"/>
    </row>
    <row r="87" spans="1:9" ht="12" customHeight="1">
      <c r="A87" s="850"/>
      <c r="B87" s="850"/>
      <c r="C87" s="943"/>
      <c r="D87" s="943"/>
      <c r="E87" s="943"/>
      <c r="F87" s="161"/>
      <c r="G87" s="161"/>
      <c r="H87" s="989"/>
      <c r="I87" s="990"/>
    </row>
    <row r="88" spans="1:9" ht="12" customHeight="1">
      <c r="A88" s="850"/>
      <c r="B88" s="851" t="s">
        <v>424</v>
      </c>
      <c r="C88" s="951" t="s">
        <v>223</v>
      </c>
      <c r="D88" s="943"/>
      <c r="E88" s="943"/>
      <c r="F88" s="161"/>
      <c r="G88" s="161"/>
      <c r="H88" s="989"/>
      <c r="I88" s="990"/>
    </row>
    <row r="89" spans="1:9" ht="12" customHeight="1">
      <c r="A89" s="850"/>
      <c r="B89" s="850"/>
      <c r="C89" s="943"/>
      <c r="D89" s="943"/>
      <c r="E89" s="943"/>
      <c r="F89" s="161"/>
      <c r="G89" s="161"/>
      <c r="H89" s="989"/>
      <c r="I89" s="990"/>
    </row>
    <row r="90" spans="1:9" ht="12" customHeight="1">
      <c r="A90" s="850"/>
      <c r="B90" s="850"/>
      <c r="C90" s="943" t="s">
        <v>224</v>
      </c>
      <c r="D90" s="943"/>
      <c r="E90" s="943"/>
      <c r="F90" s="161"/>
      <c r="G90" s="161"/>
      <c r="H90" s="989"/>
      <c r="I90" s="990"/>
    </row>
    <row r="91" spans="1:9" ht="12" customHeight="1">
      <c r="A91" s="850"/>
      <c r="B91" s="850"/>
      <c r="C91" s="943" t="s">
        <v>225</v>
      </c>
      <c r="D91" s="943"/>
      <c r="E91" s="943"/>
      <c r="F91" s="161"/>
      <c r="G91" s="161"/>
      <c r="H91" s="989"/>
      <c r="I91" s="990"/>
    </row>
    <row r="92" spans="1:9" ht="12" customHeight="1">
      <c r="A92" s="850"/>
      <c r="B92" s="850"/>
      <c r="C92" s="943" t="s">
        <v>1039</v>
      </c>
      <c r="D92" s="943"/>
      <c r="E92" s="943"/>
      <c r="F92" s="161"/>
      <c r="G92" s="161"/>
      <c r="H92" s="989"/>
      <c r="I92" s="990"/>
    </row>
    <row r="93" spans="1:9" ht="12" customHeight="1">
      <c r="A93" s="850"/>
      <c r="B93" s="850"/>
      <c r="C93" s="943" t="s">
        <v>226</v>
      </c>
      <c r="D93" s="943"/>
      <c r="E93" s="943"/>
      <c r="F93" s="161"/>
      <c r="G93" s="161"/>
      <c r="H93" s="989"/>
      <c r="I93" s="990"/>
    </row>
    <row r="94" spans="1:9" ht="12" customHeight="1">
      <c r="A94" s="850"/>
      <c r="B94" s="850"/>
      <c r="C94" s="943" t="s">
        <v>227</v>
      </c>
      <c r="D94" s="943"/>
      <c r="E94" s="943"/>
      <c r="F94" s="161"/>
      <c r="G94" s="161"/>
      <c r="H94" s="989"/>
      <c r="I94" s="990"/>
    </row>
    <row r="95" spans="1:9" ht="12" customHeight="1">
      <c r="A95" s="850"/>
      <c r="B95" s="850"/>
      <c r="C95" s="943"/>
      <c r="D95" s="943"/>
      <c r="E95" s="943"/>
      <c r="F95" s="161"/>
      <c r="G95" s="161"/>
      <c r="H95" s="989"/>
      <c r="I95" s="990"/>
    </row>
    <row r="96" spans="1:9" ht="12" customHeight="1">
      <c r="A96" s="850"/>
      <c r="B96" s="850"/>
      <c r="C96" s="943" t="s">
        <v>120</v>
      </c>
      <c r="D96" s="943" t="s">
        <v>228</v>
      </c>
      <c r="E96" s="943"/>
      <c r="F96" s="161" t="s">
        <v>51</v>
      </c>
      <c r="G96" s="161">
        <v>280</v>
      </c>
      <c r="H96" s="989"/>
      <c r="I96" s="991"/>
    </row>
    <row r="97" spans="1:9" ht="12" customHeight="1">
      <c r="A97" s="850"/>
      <c r="B97" s="850"/>
      <c r="C97" s="943"/>
      <c r="D97" s="943"/>
      <c r="E97" s="943"/>
      <c r="F97" s="161"/>
      <c r="G97" s="161"/>
      <c r="H97" s="989"/>
      <c r="I97" s="990"/>
    </row>
    <row r="98" spans="1:9" ht="12" customHeight="1">
      <c r="A98" s="850"/>
      <c r="B98" s="850"/>
      <c r="C98" s="943" t="s">
        <v>124</v>
      </c>
      <c r="D98" s="160" t="s">
        <v>1040</v>
      </c>
      <c r="E98" s="943"/>
      <c r="F98" s="161"/>
      <c r="G98" s="161"/>
      <c r="H98" s="989"/>
      <c r="I98" s="990"/>
    </row>
    <row r="99" spans="1:9" ht="12" customHeight="1">
      <c r="A99" s="850"/>
      <c r="B99" s="850"/>
      <c r="C99" s="943"/>
      <c r="D99" s="943" t="s">
        <v>1041</v>
      </c>
      <c r="E99" s="943"/>
      <c r="F99" s="161"/>
      <c r="G99" s="161"/>
      <c r="H99" s="989"/>
      <c r="I99" s="990"/>
    </row>
    <row r="100" spans="1:9" ht="12" customHeight="1">
      <c r="A100" s="850"/>
      <c r="B100" s="850"/>
      <c r="C100" s="943"/>
      <c r="D100" s="943"/>
      <c r="E100" s="943"/>
      <c r="F100" s="161"/>
      <c r="G100" s="161"/>
      <c r="H100" s="989"/>
      <c r="I100" s="990"/>
    </row>
    <row r="101" spans="1:9" ht="12" customHeight="1">
      <c r="A101" s="850"/>
      <c r="B101" s="850"/>
      <c r="C101" s="943"/>
      <c r="D101" s="943" t="s">
        <v>120</v>
      </c>
      <c r="E101" s="943" t="s">
        <v>229</v>
      </c>
      <c r="F101" s="161" t="s">
        <v>52</v>
      </c>
      <c r="G101" s="161">
        <v>45</v>
      </c>
      <c r="H101" s="989"/>
      <c r="I101" s="991"/>
    </row>
    <row r="102" spans="1:9" ht="12" customHeight="1">
      <c r="A102" s="850"/>
      <c r="B102" s="850"/>
      <c r="C102" s="943"/>
      <c r="D102" s="943"/>
      <c r="E102" s="943"/>
      <c r="F102" s="161"/>
      <c r="G102" s="161"/>
      <c r="H102" s="989"/>
      <c r="I102" s="990"/>
    </row>
    <row r="103" spans="1:9" ht="12" customHeight="1">
      <c r="A103" s="850"/>
      <c r="B103" s="850"/>
      <c r="C103" s="943"/>
      <c r="D103" s="943" t="s">
        <v>124</v>
      </c>
      <c r="E103" s="943" t="s">
        <v>1042</v>
      </c>
      <c r="F103" s="161"/>
      <c r="G103" s="161"/>
      <c r="H103" s="989"/>
      <c r="I103" s="990"/>
    </row>
    <row r="104" spans="1:9" ht="12" customHeight="1">
      <c r="A104" s="850"/>
      <c r="B104" s="850"/>
      <c r="C104" s="943"/>
      <c r="D104" s="943"/>
      <c r="E104" s="943" t="s">
        <v>1043</v>
      </c>
      <c r="F104" s="161" t="s">
        <v>52</v>
      </c>
      <c r="G104" s="161">
        <v>15</v>
      </c>
      <c r="H104" s="989"/>
      <c r="I104" s="991"/>
    </row>
    <row r="105" spans="1:9" ht="12" customHeight="1">
      <c r="A105" s="850"/>
      <c r="B105" s="850"/>
      <c r="C105" s="943"/>
      <c r="D105" s="943"/>
      <c r="E105" s="943"/>
      <c r="F105" s="161"/>
      <c r="G105" s="161"/>
      <c r="H105" s="989"/>
      <c r="I105" s="990"/>
    </row>
    <row r="106" spans="1:9" ht="12" customHeight="1">
      <c r="A106" s="850"/>
      <c r="B106" s="850"/>
      <c r="C106" s="943"/>
      <c r="D106" s="943" t="s">
        <v>131</v>
      </c>
      <c r="E106" s="943" t="s">
        <v>230</v>
      </c>
      <c r="F106" s="161"/>
      <c r="G106" s="161"/>
      <c r="H106" s="989"/>
      <c r="I106" s="990"/>
    </row>
    <row r="107" spans="1:9" ht="12" customHeight="1">
      <c r="A107" s="850"/>
      <c r="B107" s="850"/>
      <c r="C107" s="943"/>
      <c r="D107" s="943"/>
      <c r="E107" s="943" t="s">
        <v>231</v>
      </c>
      <c r="F107" s="161" t="s">
        <v>52</v>
      </c>
      <c r="G107" s="161">
        <v>10</v>
      </c>
      <c r="H107" s="989"/>
      <c r="I107" s="991"/>
    </row>
    <row r="108" spans="1:9" ht="12" customHeight="1">
      <c r="A108" s="850"/>
      <c r="B108" s="850"/>
      <c r="C108" s="943"/>
      <c r="D108" s="943"/>
      <c r="E108" s="943"/>
      <c r="F108" s="161"/>
      <c r="G108" s="161"/>
      <c r="H108" s="989"/>
      <c r="I108" s="991"/>
    </row>
    <row r="109" spans="1:9" ht="12" customHeight="1">
      <c r="A109" s="850"/>
      <c r="B109" s="851" t="s">
        <v>425</v>
      </c>
      <c r="C109" s="951" t="s">
        <v>232</v>
      </c>
      <c r="D109" s="951"/>
      <c r="E109" s="951"/>
      <c r="F109" s="161"/>
      <c r="G109" s="161"/>
      <c r="H109" s="989"/>
      <c r="I109" s="1002"/>
    </row>
    <row r="110" spans="1:9" ht="12" customHeight="1">
      <c r="A110" s="850"/>
      <c r="B110" s="850"/>
      <c r="C110" s="943" t="s">
        <v>233</v>
      </c>
      <c r="D110" s="943"/>
      <c r="E110" s="943"/>
      <c r="F110" s="161"/>
      <c r="G110" s="161"/>
      <c r="H110" s="989"/>
      <c r="I110" s="1002"/>
    </row>
    <row r="111" spans="1:9" ht="12" customHeight="1">
      <c r="A111" s="850"/>
      <c r="B111" s="850"/>
      <c r="C111" s="943" t="s">
        <v>1044</v>
      </c>
      <c r="D111" s="943"/>
      <c r="E111" s="943"/>
      <c r="F111" s="161"/>
      <c r="G111" s="161"/>
      <c r="H111" s="989"/>
      <c r="I111" s="1002"/>
    </row>
    <row r="112" spans="1:9" ht="12" customHeight="1">
      <c r="A112" s="850"/>
      <c r="B112" s="850"/>
      <c r="C112" s="943" t="s">
        <v>1045</v>
      </c>
      <c r="D112" s="943"/>
      <c r="E112" s="943"/>
      <c r="F112" s="161"/>
      <c r="G112" s="161"/>
      <c r="H112" s="989"/>
      <c r="I112" s="1002"/>
    </row>
    <row r="113" spans="1:9" ht="12" customHeight="1">
      <c r="A113" s="850"/>
      <c r="B113" s="850"/>
      <c r="C113" s="972" t="s">
        <v>1046</v>
      </c>
      <c r="D113" s="943"/>
      <c r="E113" s="943"/>
      <c r="F113" s="161"/>
      <c r="G113" s="161"/>
      <c r="H113" s="989"/>
      <c r="I113" s="1002"/>
    </row>
    <row r="114" spans="1:9" ht="12" customHeight="1">
      <c r="A114" s="850"/>
      <c r="B114" s="850"/>
      <c r="C114" s="972" t="s">
        <v>1047</v>
      </c>
      <c r="D114" s="943"/>
      <c r="E114" s="943"/>
      <c r="F114" s="161"/>
      <c r="G114" s="161"/>
      <c r="H114" s="989"/>
      <c r="I114" s="1002"/>
    </row>
    <row r="115" spans="1:9" ht="12" customHeight="1">
      <c r="A115" s="850"/>
      <c r="B115" s="850"/>
      <c r="C115" s="972" t="s">
        <v>1048</v>
      </c>
      <c r="D115" s="943"/>
      <c r="E115" s="943"/>
      <c r="F115" s="161"/>
      <c r="G115" s="161"/>
      <c r="H115" s="989"/>
      <c r="I115" s="1002"/>
    </row>
    <row r="116" spans="1:9" ht="12" customHeight="1">
      <c r="A116" s="850"/>
      <c r="B116" s="850"/>
      <c r="C116" s="943" t="s">
        <v>1049</v>
      </c>
      <c r="D116" s="943"/>
      <c r="E116" s="943"/>
      <c r="F116" s="161" t="s">
        <v>51</v>
      </c>
      <c r="G116" s="161">
        <v>280</v>
      </c>
      <c r="H116" s="989"/>
      <c r="I116" s="991"/>
    </row>
    <row r="117" spans="1:9" ht="12" customHeight="1">
      <c r="A117" s="850"/>
      <c r="B117" s="850"/>
      <c r="C117" s="943"/>
      <c r="D117" s="943"/>
      <c r="E117" s="943"/>
      <c r="F117" s="161"/>
      <c r="G117" s="958"/>
      <c r="H117" s="989"/>
      <c r="I117" s="991"/>
    </row>
    <row r="118" spans="1:9" ht="12" customHeight="1">
      <c r="A118" s="850"/>
      <c r="B118" s="850"/>
      <c r="C118" s="943"/>
      <c r="D118" s="943"/>
      <c r="E118" s="943"/>
      <c r="F118" s="161"/>
      <c r="G118" s="958"/>
      <c r="H118" s="989"/>
      <c r="I118" s="991"/>
    </row>
    <row r="119" spans="1:9" ht="12" customHeight="1">
      <c r="A119" s="850"/>
      <c r="B119" s="850"/>
      <c r="C119" s="943"/>
      <c r="D119" s="943"/>
      <c r="E119" s="943"/>
      <c r="F119" s="161"/>
      <c r="G119" s="958"/>
      <c r="H119" s="989"/>
      <c r="I119" s="991"/>
    </row>
    <row r="120" spans="1:9" ht="12" customHeight="1">
      <c r="A120" s="963"/>
      <c r="B120" s="964"/>
      <c r="C120" s="964"/>
      <c r="D120" s="964"/>
      <c r="E120" s="964"/>
      <c r="F120" s="965"/>
      <c r="G120" s="966"/>
      <c r="H120" s="995"/>
      <c r="I120" s="996"/>
    </row>
    <row r="121" spans="1:9" ht="12" customHeight="1">
      <c r="A121" s="850" t="s">
        <v>211</v>
      </c>
      <c r="B121" s="943" t="s">
        <v>133</v>
      </c>
      <c r="C121" s="943"/>
      <c r="D121" s="943"/>
      <c r="E121" s="943"/>
      <c r="F121" s="944"/>
      <c r="G121" s="967"/>
      <c r="H121" s="997"/>
      <c r="I121" s="998"/>
    </row>
    <row r="122" spans="1:9" ht="12" customHeight="1">
      <c r="A122" s="968"/>
      <c r="B122" s="969"/>
      <c r="C122" s="969"/>
      <c r="D122" s="969"/>
      <c r="E122" s="969"/>
      <c r="F122" s="970"/>
      <c r="G122" s="971"/>
      <c r="H122" s="999"/>
      <c r="I122" s="1000"/>
    </row>
    <row r="123" spans="1:9" ht="12" customHeight="1">
      <c r="A123" s="943"/>
      <c r="B123" s="943"/>
      <c r="C123" s="943"/>
      <c r="D123" s="943"/>
      <c r="E123" s="943"/>
      <c r="F123" s="944"/>
      <c r="G123" s="967"/>
      <c r="H123" s="997"/>
      <c r="I123" s="1007"/>
    </row>
    <row r="124" spans="1:9" ht="12" customHeight="1">
      <c r="A124" s="943"/>
      <c r="B124" s="943"/>
      <c r="C124" s="943"/>
      <c r="D124" s="943"/>
      <c r="E124" s="943"/>
      <c r="F124" s="944"/>
      <c r="G124" s="945"/>
      <c r="H124" s="980"/>
      <c r="I124" s="981" t="str">
        <f>I62</f>
        <v xml:space="preserve">             PARTICULAR SPECIFICATION PD</v>
      </c>
    </row>
    <row r="125" spans="1:9" ht="12" customHeight="1">
      <c r="A125" s="943"/>
      <c r="B125" s="943"/>
      <c r="C125" s="943"/>
      <c r="D125" s="943"/>
      <c r="E125" s="943"/>
      <c r="F125" s="944"/>
      <c r="G125" s="946"/>
      <c r="H125" s="980"/>
      <c r="I125" s="982"/>
    </row>
    <row r="126" spans="1:9" ht="12" customHeight="1">
      <c r="A126" s="947" t="s">
        <v>18</v>
      </c>
      <c r="B126" s="947"/>
      <c r="C126" s="948"/>
      <c r="D126" s="948"/>
      <c r="E126" s="948"/>
      <c r="F126" s="949"/>
      <c r="G126" s="950"/>
      <c r="H126" s="983"/>
      <c r="I126" s="984"/>
    </row>
    <row r="127" spans="1:9" ht="12" customHeight="1">
      <c r="A127" s="851" t="s">
        <v>19</v>
      </c>
      <c r="B127" s="851" t="s">
        <v>20</v>
      </c>
      <c r="C127" s="951"/>
      <c r="D127" s="951"/>
      <c r="E127" s="951" t="s">
        <v>21</v>
      </c>
      <c r="F127" s="952" t="s">
        <v>22</v>
      </c>
      <c r="G127" s="953" t="s">
        <v>23</v>
      </c>
      <c r="H127" s="985"/>
      <c r="I127" s="986"/>
    </row>
    <row r="128" spans="1:9" ht="12" customHeight="1">
      <c r="A128" s="954" t="s">
        <v>26</v>
      </c>
      <c r="B128" s="954" t="s">
        <v>27</v>
      </c>
      <c r="C128" s="955"/>
      <c r="D128" s="955"/>
      <c r="E128" s="955"/>
      <c r="F128" s="956"/>
      <c r="G128" s="957" t="s">
        <v>28</v>
      </c>
      <c r="H128" s="987"/>
      <c r="I128" s="988"/>
    </row>
    <row r="129" spans="1:14" ht="12" customHeight="1">
      <c r="A129" s="850"/>
      <c r="B129" s="850"/>
      <c r="C129" s="943"/>
      <c r="D129" s="943"/>
      <c r="E129" s="943"/>
      <c r="F129" s="944"/>
      <c r="G129" s="967"/>
      <c r="H129" s="997"/>
      <c r="I129" s="990"/>
    </row>
    <row r="130" spans="1:14" ht="12" customHeight="1">
      <c r="A130" s="850"/>
      <c r="B130" s="850"/>
      <c r="C130" s="943" t="s">
        <v>134</v>
      </c>
      <c r="D130" s="943"/>
      <c r="E130" s="943"/>
      <c r="F130" s="944"/>
      <c r="G130" s="967"/>
      <c r="H130" s="997"/>
      <c r="I130" s="998"/>
    </row>
    <row r="131" spans="1:14" ht="12" customHeight="1">
      <c r="A131" s="968"/>
      <c r="B131" s="968"/>
      <c r="C131" s="969"/>
      <c r="D131" s="969"/>
      <c r="E131" s="969"/>
      <c r="F131" s="970"/>
      <c r="G131" s="971"/>
      <c r="H131" s="999"/>
      <c r="I131" s="1001"/>
    </row>
    <row r="132" spans="1:14" ht="8.1" customHeight="1">
      <c r="A132" s="850"/>
      <c r="B132" s="851"/>
      <c r="C132" s="951"/>
      <c r="D132" s="951"/>
      <c r="E132" s="951"/>
      <c r="F132" s="161"/>
      <c r="G132" s="958"/>
      <c r="H132" s="989"/>
      <c r="I132" s="1002"/>
    </row>
    <row r="133" spans="1:14" ht="12" customHeight="1">
      <c r="A133" s="850"/>
      <c r="B133" s="851" t="s">
        <v>426</v>
      </c>
      <c r="C133" s="951" t="s">
        <v>234</v>
      </c>
      <c r="D133" s="951"/>
      <c r="E133" s="943"/>
      <c r="F133" s="161"/>
      <c r="G133" s="958"/>
      <c r="H133" s="989"/>
      <c r="I133" s="1002"/>
    </row>
    <row r="134" spans="1:14" ht="12" customHeight="1">
      <c r="A134" s="850"/>
      <c r="B134" s="850"/>
      <c r="C134" s="972"/>
      <c r="D134" s="943"/>
      <c r="E134" s="943"/>
      <c r="F134" s="161"/>
      <c r="G134" s="958"/>
      <c r="H134" s="989"/>
      <c r="I134" s="1002"/>
    </row>
    <row r="135" spans="1:14" ht="12" customHeight="1">
      <c r="A135" s="850"/>
      <c r="B135" s="850"/>
      <c r="C135" s="972" t="s">
        <v>120</v>
      </c>
      <c r="D135" s="943" t="s">
        <v>1050</v>
      </c>
      <c r="E135" s="943"/>
      <c r="F135" s="161"/>
      <c r="G135" s="958"/>
      <c r="H135" s="989"/>
      <c r="I135" s="1002"/>
    </row>
    <row r="136" spans="1:14" ht="12" customHeight="1">
      <c r="A136" s="850"/>
      <c r="B136" s="850"/>
      <c r="C136" s="972"/>
      <c r="D136" s="943" t="s">
        <v>1051</v>
      </c>
      <c r="E136" s="943"/>
      <c r="F136" s="161"/>
      <c r="G136" s="958"/>
      <c r="H136" s="989"/>
      <c r="I136" s="1002"/>
    </row>
    <row r="137" spans="1:14" ht="12" customHeight="1">
      <c r="A137" s="850"/>
      <c r="B137" s="850"/>
      <c r="C137" s="972"/>
      <c r="D137" s="943" t="s">
        <v>1052</v>
      </c>
      <c r="E137" s="943"/>
      <c r="F137" s="161"/>
      <c r="G137" s="958"/>
      <c r="H137" s="989"/>
      <c r="I137" s="1002"/>
    </row>
    <row r="138" spans="1:14" ht="12" customHeight="1">
      <c r="A138" s="850"/>
      <c r="B138" s="850"/>
      <c r="C138" s="972"/>
      <c r="D138" s="943" t="s">
        <v>1053</v>
      </c>
      <c r="E138" s="943"/>
      <c r="F138" s="161"/>
      <c r="G138" s="958"/>
      <c r="H138" s="989"/>
      <c r="I138" s="1002"/>
    </row>
    <row r="139" spans="1:14" ht="12" customHeight="1">
      <c r="A139" s="850"/>
      <c r="B139" s="850"/>
      <c r="C139" s="972"/>
      <c r="D139" s="943" t="s">
        <v>1054</v>
      </c>
      <c r="E139" s="943"/>
      <c r="F139" s="161"/>
      <c r="G139" s="958"/>
      <c r="H139" s="989"/>
      <c r="I139" s="1002"/>
    </row>
    <row r="140" spans="1:14" ht="12" customHeight="1">
      <c r="A140" s="850"/>
      <c r="B140" s="850"/>
      <c r="C140" s="943"/>
      <c r="D140" s="943" t="s">
        <v>1055</v>
      </c>
      <c r="E140" s="943"/>
      <c r="F140" s="161"/>
      <c r="G140" s="958"/>
      <c r="H140" s="989"/>
      <c r="I140" s="991"/>
    </row>
    <row r="141" spans="1:14" ht="12" customHeight="1">
      <c r="A141" s="850"/>
      <c r="B141" s="850"/>
      <c r="C141" s="943"/>
      <c r="D141" s="943" t="s">
        <v>1056</v>
      </c>
      <c r="E141" s="943"/>
      <c r="F141" s="161" t="s">
        <v>144</v>
      </c>
      <c r="G141" s="161">
        <v>1</v>
      </c>
      <c r="H141" s="989"/>
      <c r="I141" s="1003"/>
    </row>
    <row r="142" spans="1:14" ht="12" customHeight="1">
      <c r="A142" s="850"/>
      <c r="B142" s="850"/>
      <c r="C142" s="972"/>
      <c r="D142" s="943" t="s">
        <v>1057</v>
      </c>
      <c r="E142" s="943"/>
      <c r="F142" s="161"/>
      <c r="G142" s="161"/>
      <c r="H142" s="989"/>
      <c r="I142" s="1002"/>
    </row>
    <row r="143" spans="1:14" ht="12" customHeight="1">
      <c r="A143" s="850"/>
      <c r="B143" s="850"/>
      <c r="C143" s="972"/>
      <c r="D143" s="943"/>
      <c r="E143" s="943"/>
      <c r="F143" s="161"/>
      <c r="G143" s="161"/>
      <c r="H143" s="989"/>
      <c r="I143" s="1002"/>
    </row>
    <row r="144" spans="1:14" ht="12" customHeight="1">
      <c r="A144" s="850"/>
      <c r="B144" s="851"/>
      <c r="C144" s="972" t="s">
        <v>124</v>
      </c>
      <c r="D144" s="943" t="s">
        <v>1058</v>
      </c>
      <c r="E144" s="943"/>
      <c r="F144" s="161"/>
      <c r="G144" s="161"/>
      <c r="H144" s="989"/>
      <c r="I144" s="1002"/>
      <c r="N144" s="943"/>
    </row>
    <row r="145" spans="1:14" ht="12" customHeight="1">
      <c r="A145" s="850"/>
      <c r="B145" s="850"/>
      <c r="C145" s="972"/>
      <c r="D145" s="943" t="s">
        <v>1059</v>
      </c>
      <c r="E145" s="943"/>
      <c r="F145" s="161"/>
      <c r="G145" s="161"/>
      <c r="H145" s="989"/>
      <c r="I145" s="1002"/>
      <c r="N145" s="943"/>
    </row>
    <row r="146" spans="1:14" ht="12" customHeight="1">
      <c r="A146" s="850"/>
      <c r="B146" s="851"/>
      <c r="C146" s="972"/>
      <c r="D146" s="943" t="s">
        <v>1060</v>
      </c>
      <c r="E146" s="943"/>
      <c r="F146" s="161"/>
      <c r="G146" s="161"/>
      <c r="H146" s="989"/>
      <c r="I146" s="1002"/>
      <c r="N146" s="943"/>
    </row>
    <row r="147" spans="1:14" ht="12" customHeight="1">
      <c r="A147" s="850"/>
      <c r="B147" s="850"/>
      <c r="C147" s="972"/>
      <c r="D147" s="943" t="s">
        <v>1061</v>
      </c>
      <c r="E147" s="943"/>
      <c r="F147" s="161"/>
      <c r="G147" s="161"/>
      <c r="H147" s="989"/>
      <c r="I147" s="1002"/>
    </row>
    <row r="148" spans="1:14" ht="12" customHeight="1">
      <c r="A148" s="850"/>
      <c r="B148" s="850"/>
      <c r="C148" s="972"/>
      <c r="D148" s="943" t="s">
        <v>1062</v>
      </c>
      <c r="E148" s="943"/>
      <c r="F148" s="161"/>
      <c r="G148" s="161"/>
      <c r="H148" s="989"/>
      <c r="I148" s="1002"/>
    </row>
    <row r="149" spans="1:14" ht="12" customHeight="1">
      <c r="A149" s="850"/>
      <c r="B149" s="850"/>
      <c r="C149" s="943"/>
      <c r="D149" s="943" t="s">
        <v>1063</v>
      </c>
      <c r="E149" s="943"/>
      <c r="F149" s="161"/>
      <c r="G149" s="161"/>
      <c r="H149" s="989"/>
      <c r="I149" s="991"/>
    </row>
    <row r="150" spans="1:14" ht="12" customHeight="1">
      <c r="A150" s="850"/>
      <c r="B150" s="850"/>
      <c r="C150" s="943"/>
      <c r="D150" s="943" t="s">
        <v>1064</v>
      </c>
      <c r="E150" s="943"/>
      <c r="F150" s="161" t="s">
        <v>144</v>
      </c>
      <c r="G150" s="161">
        <v>1</v>
      </c>
      <c r="H150" s="989"/>
      <c r="I150" s="1003"/>
    </row>
    <row r="151" spans="1:14" ht="12" customHeight="1">
      <c r="A151" s="850"/>
      <c r="B151" s="850"/>
      <c r="C151" s="943"/>
      <c r="D151" s="943"/>
      <c r="E151" s="943"/>
      <c r="F151" s="161"/>
      <c r="G151" s="161"/>
      <c r="H151" s="989"/>
      <c r="I151" s="990"/>
    </row>
    <row r="152" spans="1:14" ht="12" customHeight="1">
      <c r="A152" s="850"/>
      <c r="B152" s="851" t="s">
        <v>427</v>
      </c>
      <c r="C152" s="951" t="s">
        <v>235</v>
      </c>
      <c r="D152" s="951"/>
      <c r="E152" s="943"/>
      <c r="F152" s="161"/>
      <c r="G152" s="161"/>
      <c r="H152" s="989"/>
      <c r="I152" s="990"/>
    </row>
    <row r="153" spans="1:14" ht="12" customHeight="1">
      <c r="A153" s="850"/>
      <c r="B153" s="850"/>
      <c r="C153" s="943"/>
      <c r="D153" s="943"/>
      <c r="E153" s="943"/>
      <c r="F153" s="161"/>
      <c r="G153" s="161"/>
      <c r="H153" s="989"/>
      <c r="I153" s="990"/>
    </row>
    <row r="154" spans="1:14" ht="12" customHeight="1">
      <c r="A154" s="850"/>
      <c r="B154" s="850"/>
      <c r="C154" s="943" t="s">
        <v>120</v>
      </c>
      <c r="D154" s="943" t="s">
        <v>1065</v>
      </c>
      <c r="E154" s="943"/>
      <c r="F154" s="161"/>
      <c r="G154" s="161"/>
      <c r="H154" s="989"/>
      <c r="I154" s="990"/>
    </row>
    <row r="155" spans="1:14" ht="12" customHeight="1">
      <c r="A155" s="850"/>
      <c r="B155" s="850"/>
      <c r="C155" s="943"/>
      <c r="D155" s="943" t="s">
        <v>1066</v>
      </c>
      <c r="E155" s="943"/>
      <c r="F155" s="161"/>
      <c r="G155" s="161"/>
      <c r="H155" s="989"/>
      <c r="I155" s="991"/>
    </row>
    <row r="156" spans="1:14" ht="12" customHeight="1">
      <c r="A156" s="850"/>
      <c r="B156" s="850"/>
      <c r="C156" s="943"/>
      <c r="D156" s="943" t="s">
        <v>1067</v>
      </c>
      <c r="E156" s="943"/>
      <c r="F156" s="161"/>
      <c r="G156" s="161"/>
      <c r="H156" s="989"/>
      <c r="I156" s="990"/>
    </row>
    <row r="157" spans="1:14" ht="12" customHeight="1">
      <c r="A157" s="850"/>
      <c r="B157" s="850"/>
      <c r="C157" s="943"/>
      <c r="D157" s="943" t="s">
        <v>1068</v>
      </c>
      <c r="E157" s="943"/>
      <c r="F157" s="161"/>
      <c r="G157" s="161"/>
      <c r="H157" s="989"/>
      <c r="I157" s="991"/>
    </row>
    <row r="158" spans="1:14" ht="12" customHeight="1">
      <c r="A158" s="850"/>
      <c r="B158" s="850"/>
      <c r="C158" s="943"/>
      <c r="D158" s="943" t="s">
        <v>1069</v>
      </c>
      <c r="E158" s="943"/>
      <c r="F158" s="161" t="s">
        <v>144</v>
      </c>
      <c r="G158" s="161">
        <v>9</v>
      </c>
      <c r="H158" s="989"/>
      <c r="I158" s="991"/>
    </row>
    <row r="159" spans="1:14" ht="12" customHeight="1">
      <c r="A159" s="850"/>
      <c r="B159" s="850"/>
      <c r="C159" s="943"/>
      <c r="D159" s="943"/>
      <c r="E159" s="943"/>
      <c r="F159" s="161"/>
      <c r="G159" s="161"/>
      <c r="H159" s="989"/>
      <c r="I159" s="990"/>
    </row>
    <row r="160" spans="1:14" ht="12" customHeight="1">
      <c r="A160" s="850"/>
      <c r="B160" s="850"/>
      <c r="C160" s="943" t="s">
        <v>124</v>
      </c>
      <c r="D160" s="943" t="s">
        <v>1070</v>
      </c>
      <c r="E160" s="943"/>
      <c r="F160" s="161"/>
      <c r="G160" s="161"/>
      <c r="H160" s="989"/>
      <c r="I160" s="990"/>
    </row>
    <row r="161" spans="1:9" ht="12" customHeight="1">
      <c r="A161" s="850"/>
      <c r="B161" s="850"/>
      <c r="C161" s="943"/>
      <c r="D161" s="943" t="s">
        <v>1071</v>
      </c>
      <c r="E161" s="943"/>
      <c r="F161" s="161"/>
      <c r="G161" s="161"/>
      <c r="H161" s="989"/>
      <c r="I161" s="991"/>
    </row>
    <row r="162" spans="1:9" ht="12" customHeight="1">
      <c r="A162" s="850"/>
      <c r="B162" s="851"/>
      <c r="C162" s="943"/>
      <c r="D162" s="943" t="s">
        <v>1072</v>
      </c>
      <c r="E162" s="943"/>
      <c r="F162" s="161" t="s">
        <v>144</v>
      </c>
      <c r="G162" s="161">
        <v>10</v>
      </c>
      <c r="H162" s="989"/>
      <c r="I162" s="991"/>
    </row>
    <row r="163" spans="1:9" ht="12" customHeight="1">
      <c r="A163" s="850"/>
      <c r="B163" s="850"/>
      <c r="C163" s="943"/>
      <c r="D163" s="943"/>
      <c r="E163" s="943"/>
      <c r="F163" s="161"/>
      <c r="G163" s="161"/>
      <c r="H163" s="989"/>
      <c r="I163" s="991"/>
    </row>
    <row r="164" spans="1:9" ht="12" customHeight="1">
      <c r="A164" s="850"/>
      <c r="B164" s="850"/>
      <c r="C164" s="943" t="s">
        <v>131</v>
      </c>
      <c r="D164" s="943" t="s">
        <v>1073</v>
      </c>
      <c r="E164" s="943"/>
      <c r="F164" s="161"/>
      <c r="G164" s="161"/>
      <c r="H164" s="989"/>
      <c r="I164" s="991"/>
    </row>
    <row r="165" spans="1:9" ht="12" customHeight="1">
      <c r="A165" s="850"/>
      <c r="B165" s="850"/>
      <c r="C165" s="943"/>
      <c r="D165" s="943" t="s">
        <v>1074</v>
      </c>
      <c r="E165" s="943"/>
      <c r="F165" s="161"/>
      <c r="G165" s="161"/>
      <c r="H165" s="989"/>
      <c r="I165" s="990"/>
    </row>
    <row r="166" spans="1:9" ht="12" customHeight="1">
      <c r="A166" s="850"/>
      <c r="B166" s="850"/>
      <c r="C166" s="943"/>
      <c r="D166" s="943" t="s">
        <v>1075</v>
      </c>
      <c r="E166" s="943"/>
      <c r="F166" s="161"/>
      <c r="G166" s="161"/>
      <c r="H166" s="989"/>
      <c r="I166" s="990"/>
    </row>
    <row r="167" spans="1:9" ht="12" customHeight="1">
      <c r="A167" s="850"/>
      <c r="B167" s="850"/>
      <c r="C167" s="943"/>
      <c r="D167" s="943" t="s">
        <v>1076</v>
      </c>
      <c r="E167" s="943"/>
      <c r="F167" s="161"/>
      <c r="G167" s="161"/>
      <c r="H167" s="989"/>
      <c r="I167" s="990"/>
    </row>
    <row r="168" spans="1:9" ht="12" customHeight="1">
      <c r="A168" s="850"/>
      <c r="B168" s="850"/>
      <c r="C168" s="943"/>
      <c r="D168" s="943" t="s">
        <v>1077</v>
      </c>
      <c r="E168" s="943"/>
      <c r="F168" s="161"/>
      <c r="G168" s="161"/>
      <c r="H168" s="989"/>
      <c r="I168" s="990"/>
    </row>
    <row r="169" spans="1:9" ht="12" customHeight="1">
      <c r="A169" s="850"/>
      <c r="B169" s="850"/>
      <c r="C169" s="943"/>
      <c r="D169" s="943" t="s">
        <v>1078</v>
      </c>
      <c r="E169" s="943"/>
      <c r="F169" s="161"/>
      <c r="G169" s="161"/>
      <c r="H169" s="989"/>
      <c r="I169" s="991"/>
    </row>
    <row r="170" spans="1:9" ht="12" customHeight="1">
      <c r="A170" s="850"/>
      <c r="B170" s="850"/>
      <c r="C170" s="943"/>
      <c r="D170" s="943" t="s">
        <v>1079</v>
      </c>
      <c r="F170" s="161"/>
      <c r="G170" s="161"/>
      <c r="H170" s="989"/>
      <c r="I170" s="990"/>
    </row>
    <row r="171" spans="1:9" ht="12" customHeight="1">
      <c r="A171" s="850"/>
      <c r="B171" s="850"/>
      <c r="C171" s="943"/>
      <c r="D171" s="943" t="s">
        <v>1080</v>
      </c>
      <c r="F171" s="161"/>
      <c r="G171" s="161"/>
      <c r="H171" s="989"/>
      <c r="I171" s="990"/>
    </row>
    <row r="172" spans="1:9" ht="12" customHeight="1">
      <c r="A172" s="850"/>
      <c r="B172" s="850"/>
      <c r="C172" s="973"/>
      <c r="D172" s="943" t="s">
        <v>1081</v>
      </c>
      <c r="E172" s="943"/>
      <c r="F172" s="161"/>
      <c r="G172" s="161"/>
      <c r="H172" s="1004"/>
      <c r="I172" s="990"/>
    </row>
    <row r="173" spans="1:9" ht="12" customHeight="1">
      <c r="A173" s="850"/>
      <c r="B173" s="851"/>
      <c r="C173" s="943"/>
      <c r="D173" s="943" t="s">
        <v>1082</v>
      </c>
      <c r="E173" s="943"/>
      <c r="F173" s="161"/>
      <c r="G173" s="161"/>
      <c r="H173" s="989"/>
      <c r="I173" s="990"/>
    </row>
    <row r="174" spans="1:9" ht="12" customHeight="1">
      <c r="A174" s="850"/>
      <c r="B174" s="851"/>
      <c r="C174" s="951"/>
      <c r="D174" s="943" t="s">
        <v>1083</v>
      </c>
      <c r="E174" s="943"/>
      <c r="F174" s="161" t="s">
        <v>144</v>
      </c>
      <c r="G174" s="161">
        <v>1</v>
      </c>
      <c r="H174" s="989"/>
      <c r="I174" s="991"/>
    </row>
    <row r="175" spans="1:9" ht="12" customHeight="1">
      <c r="A175" s="850"/>
      <c r="B175" s="851"/>
      <c r="C175" s="943"/>
      <c r="D175" s="943" t="s">
        <v>1084</v>
      </c>
      <c r="E175" s="943"/>
      <c r="F175" s="161"/>
      <c r="G175" s="161"/>
      <c r="H175" s="989"/>
      <c r="I175" s="990"/>
    </row>
    <row r="176" spans="1:9" ht="12" customHeight="1">
      <c r="A176" s="850"/>
      <c r="B176" s="851"/>
      <c r="C176" s="943"/>
      <c r="D176" s="943"/>
      <c r="E176" s="943"/>
      <c r="F176" s="161"/>
      <c r="G176" s="161"/>
      <c r="H176" s="989"/>
      <c r="I176" s="990"/>
    </row>
    <row r="177" spans="1:9" ht="12" customHeight="1">
      <c r="A177" s="850"/>
      <c r="B177" s="851" t="s">
        <v>428</v>
      </c>
      <c r="C177" s="951" t="s">
        <v>237</v>
      </c>
      <c r="D177" s="951"/>
      <c r="E177" s="943"/>
      <c r="F177" s="161"/>
      <c r="G177" s="161"/>
      <c r="H177" s="989"/>
      <c r="I177" s="990"/>
    </row>
    <row r="178" spans="1:9" ht="12" customHeight="1">
      <c r="A178" s="850"/>
      <c r="B178" s="850"/>
      <c r="C178" s="943"/>
      <c r="D178" s="943"/>
      <c r="E178" s="943"/>
      <c r="F178" s="161"/>
      <c r="G178" s="161"/>
      <c r="H178" s="1004"/>
      <c r="I178" s="990"/>
    </row>
    <row r="179" spans="1:9" ht="12" customHeight="1">
      <c r="A179" s="850"/>
      <c r="B179" s="850"/>
      <c r="C179" s="943" t="s">
        <v>120</v>
      </c>
      <c r="D179" s="943" t="s">
        <v>1085</v>
      </c>
      <c r="E179" s="943"/>
      <c r="F179" s="161"/>
      <c r="G179" s="161"/>
      <c r="H179" s="1004"/>
      <c r="I179" s="990"/>
    </row>
    <row r="180" spans="1:9" ht="12" customHeight="1">
      <c r="A180" s="850"/>
      <c r="B180" s="851"/>
      <c r="C180" s="943"/>
      <c r="D180" s="943" t="s">
        <v>1086</v>
      </c>
      <c r="E180" s="943"/>
      <c r="F180" s="161" t="s">
        <v>144</v>
      </c>
      <c r="G180" s="161">
        <v>20</v>
      </c>
      <c r="H180" s="989"/>
      <c r="I180" s="991"/>
    </row>
    <row r="181" spans="1:9" ht="12" customHeight="1">
      <c r="A181" s="850"/>
      <c r="B181" s="850"/>
      <c r="C181" s="943"/>
      <c r="D181" s="943"/>
      <c r="E181" s="943"/>
      <c r="F181" s="161"/>
      <c r="G181" s="958"/>
      <c r="H181" s="989"/>
      <c r="I181" s="990"/>
    </row>
    <row r="182" spans="1:9" ht="12" customHeight="1">
      <c r="A182" s="963"/>
      <c r="B182" s="964"/>
      <c r="C182" s="964"/>
      <c r="D182" s="964"/>
      <c r="E182" s="964"/>
      <c r="F182" s="965"/>
      <c r="G182" s="966"/>
      <c r="H182" s="995"/>
      <c r="I182" s="996"/>
    </row>
    <row r="183" spans="1:9" ht="12" customHeight="1">
      <c r="A183" s="850" t="s">
        <v>211</v>
      </c>
      <c r="B183" s="943" t="s">
        <v>133</v>
      </c>
      <c r="C183" s="943"/>
      <c r="D183" s="943"/>
      <c r="E183" s="943"/>
      <c r="F183" s="944"/>
      <c r="G183" s="967"/>
      <c r="H183" s="997"/>
      <c r="I183" s="998"/>
    </row>
    <row r="184" spans="1:9" ht="12" customHeight="1">
      <c r="A184" s="968"/>
      <c r="B184" s="969"/>
      <c r="C184" s="969"/>
      <c r="D184" s="969"/>
      <c r="E184" s="969"/>
      <c r="F184" s="970"/>
      <c r="G184" s="971"/>
      <c r="H184" s="999"/>
      <c r="I184" s="1000"/>
    </row>
    <row r="185" spans="1:9" ht="12" customHeight="1">
      <c r="A185" s="943"/>
      <c r="B185" s="943"/>
      <c r="C185" s="943"/>
      <c r="D185" s="943"/>
      <c r="E185" s="943"/>
      <c r="F185" s="944"/>
      <c r="G185" s="967"/>
      <c r="H185" s="997"/>
      <c r="I185" s="1005"/>
    </row>
    <row r="186" spans="1:9" ht="12" customHeight="1">
      <c r="A186" s="943"/>
      <c r="B186" s="943"/>
      <c r="C186" s="943"/>
      <c r="D186" s="943"/>
      <c r="E186" s="943"/>
      <c r="F186" s="944"/>
      <c r="G186" s="945"/>
      <c r="H186" s="980"/>
      <c r="I186" s="981" t="s">
        <v>188</v>
      </c>
    </row>
    <row r="187" spans="1:9" ht="12" customHeight="1">
      <c r="A187" s="943"/>
      <c r="B187" s="943"/>
      <c r="C187" s="943"/>
      <c r="D187" s="943"/>
      <c r="E187" s="943"/>
      <c r="F187" s="944"/>
      <c r="G187" s="946"/>
      <c r="H187" s="980"/>
      <c r="I187" s="982"/>
    </row>
    <row r="188" spans="1:9" ht="12" customHeight="1">
      <c r="A188" s="947" t="s">
        <v>18</v>
      </c>
      <c r="B188" s="947"/>
      <c r="C188" s="948"/>
      <c r="D188" s="948"/>
      <c r="E188" s="948"/>
      <c r="F188" s="949"/>
      <c r="G188" s="950"/>
      <c r="H188" s="983"/>
      <c r="I188" s="984"/>
    </row>
    <row r="189" spans="1:9" ht="12" customHeight="1">
      <c r="A189" s="851" t="s">
        <v>19</v>
      </c>
      <c r="B189" s="851" t="s">
        <v>20</v>
      </c>
      <c r="C189" s="951"/>
      <c r="D189" s="951"/>
      <c r="E189" s="951" t="s">
        <v>21</v>
      </c>
      <c r="F189" s="952" t="s">
        <v>22</v>
      </c>
      <c r="G189" s="953" t="s">
        <v>23</v>
      </c>
      <c r="H189" s="985" t="s">
        <v>24</v>
      </c>
      <c r="I189" s="986" t="s">
        <v>25</v>
      </c>
    </row>
    <row r="190" spans="1:9" ht="12" customHeight="1">
      <c r="A190" s="954" t="s">
        <v>26</v>
      </c>
      <c r="B190" s="954" t="s">
        <v>27</v>
      </c>
      <c r="C190" s="955"/>
      <c r="D190" s="955"/>
      <c r="E190" s="955"/>
      <c r="F190" s="956"/>
      <c r="G190" s="957" t="s">
        <v>28</v>
      </c>
      <c r="H190" s="1006"/>
      <c r="I190" s="988"/>
    </row>
    <row r="191" spans="1:9" ht="12" customHeight="1">
      <c r="A191" s="850"/>
      <c r="B191" s="850"/>
      <c r="C191" s="943"/>
      <c r="D191" s="943"/>
      <c r="E191" s="943"/>
      <c r="F191" s="944"/>
      <c r="G191" s="967"/>
      <c r="H191" s="997"/>
      <c r="I191" s="990"/>
    </row>
    <row r="192" spans="1:9" ht="12" customHeight="1">
      <c r="A192" s="850"/>
      <c r="B192" s="850"/>
      <c r="C192" s="943" t="s">
        <v>134</v>
      </c>
      <c r="D192" s="943"/>
      <c r="E192" s="943"/>
      <c r="F192" s="944"/>
      <c r="G192" s="967"/>
      <c r="H192" s="997"/>
      <c r="I192" s="998"/>
    </row>
    <row r="193" spans="1:9" ht="12" customHeight="1">
      <c r="A193" s="968"/>
      <c r="B193" s="968"/>
      <c r="C193" s="969"/>
      <c r="D193" s="969"/>
      <c r="E193" s="969"/>
      <c r="F193" s="970"/>
      <c r="G193" s="971"/>
      <c r="H193" s="999"/>
      <c r="I193" s="1000"/>
    </row>
    <row r="194" spans="1:9" ht="8.1" customHeight="1">
      <c r="A194" s="850"/>
      <c r="B194" s="851"/>
      <c r="C194" s="951"/>
      <c r="D194" s="943"/>
      <c r="E194" s="943"/>
      <c r="F194" s="161"/>
      <c r="G194" s="958"/>
      <c r="H194" s="989"/>
      <c r="I194" s="990"/>
    </row>
    <row r="195" spans="1:9" ht="12" customHeight="1">
      <c r="A195" s="850"/>
      <c r="B195" s="850"/>
      <c r="C195" s="943" t="s">
        <v>124</v>
      </c>
      <c r="D195" s="943" t="s">
        <v>1087</v>
      </c>
      <c r="E195" s="943"/>
      <c r="F195" s="161"/>
      <c r="G195" s="958"/>
      <c r="H195" s="989"/>
      <c r="I195" s="990">
        <v>30000</v>
      </c>
    </row>
    <row r="196" spans="1:9" ht="12" customHeight="1">
      <c r="A196" s="850"/>
      <c r="B196" s="850"/>
      <c r="C196" s="943"/>
      <c r="D196" s="943" t="s">
        <v>1230</v>
      </c>
      <c r="E196" s="943"/>
      <c r="F196" s="161"/>
      <c r="G196" s="958"/>
      <c r="H196" s="989"/>
      <c r="I196" s="990"/>
    </row>
    <row r="197" spans="1:9" ht="12" customHeight="1">
      <c r="A197" s="850"/>
      <c r="B197" s="850"/>
      <c r="C197" s="943"/>
      <c r="D197" s="943" t="s">
        <v>1090</v>
      </c>
      <c r="E197" s="943"/>
      <c r="F197" s="161"/>
      <c r="G197" s="958"/>
      <c r="H197" s="989"/>
      <c r="I197" s="990"/>
    </row>
    <row r="198" spans="1:9" ht="12" customHeight="1">
      <c r="A198" s="850"/>
      <c r="B198" s="850"/>
      <c r="C198" s="943"/>
      <c r="D198" s="943" t="s">
        <v>1088</v>
      </c>
      <c r="E198" s="943"/>
      <c r="F198" s="161"/>
      <c r="G198" s="958"/>
      <c r="H198" s="989"/>
      <c r="I198" s="990"/>
    </row>
    <row r="199" spans="1:9" ht="12" customHeight="1">
      <c r="A199" s="850"/>
      <c r="B199" s="850"/>
      <c r="C199" s="943"/>
      <c r="D199" s="943"/>
      <c r="E199" s="943"/>
      <c r="F199" s="161"/>
      <c r="G199" s="958"/>
      <c r="H199" s="989"/>
      <c r="I199" s="990"/>
    </row>
    <row r="200" spans="1:9" ht="12" customHeight="1">
      <c r="A200" s="850"/>
      <c r="B200" s="850"/>
      <c r="C200" s="943"/>
      <c r="D200" s="943" t="s">
        <v>120</v>
      </c>
      <c r="E200" s="160" t="s">
        <v>979</v>
      </c>
      <c r="F200" s="161"/>
      <c r="G200" s="958"/>
      <c r="H200" s="989"/>
      <c r="I200" s="990"/>
    </row>
    <row r="201" spans="1:9" ht="12" customHeight="1">
      <c r="A201" s="850"/>
      <c r="B201" s="850"/>
      <c r="C201" s="973"/>
      <c r="D201" s="943"/>
      <c r="E201" s="943" t="s">
        <v>1089</v>
      </c>
      <c r="F201" s="161" t="s">
        <v>132</v>
      </c>
      <c r="G201" s="974" t="s">
        <v>429</v>
      </c>
      <c r="H201" s="975"/>
      <c r="I201" s="990"/>
    </row>
    <row r="202" spans="1:9" ht="8.1" customHeight="1">
      <c r="A202" s="850"/>
      <c r="B202" s="851"/>
      <c r="C202" s="943"/>
      <c r="D202" s="943"/>
      <c r="E202" s="943"/>
      <c r="F202" s="161"/>
      <c r="G202" s="958"/>
      <c r="H202" s="989"/>
      <c r="I202" s="990"/>
    </row>
    <row r="203" spans="1:9" ht="12" customHeight="1">
      <c r="A203" s="850"/>
      <c r="B203" s="851" t="s">
        <v>430</v>
      </c>
      <c r="C203" s="951" t="s">
        <v>238</v>
      </c>
      <c r="D203" s="943"/>
      <c r="E203" s="943"/>
      <c r="F203" s="161"/>
      <c r="G203" s="958"/>
      <c r="H203" s="989"/>
      <c r="I203" s="990"/>
    </row>
    <row r="204" spans="1:9" ht="12" customHeight="1">
      <c r="A204" s="850"/>
      <c r="B204" s="851"/>
      <c r="C204" s="943"/>
      <c r="D204" s="943"/>
      <c r="E204" s="943"/>
      <c r="F204" s="161"/>
      <c r="G204" s="958"/>
      <c r="H204" s="989"/>
      <c r="I204" s="990"/>
    </row>
    <row r="205" spans="1:9" ht="12" customHeight="1">
      <c r="A205" s="850"/>
      <c r="B205" s="851"/>
      <c r="C205" s="943" t="s">
        <v>120</v>
      </c>
      <c r="D205" s="943" t="s">
        <v>431</v>
      </c>
      <c r="E205" s="943"/>
      <c r="F205" s="161"/>
      <c r="G205" s="958"/>
      <c r="H205" s="989"/>
      <c r="I205" s="990"/>
    </row>
    <row r="206" spans="1:9" ht="12" customHeight="1">
      <c r="A206" s="850"/>
      <c r="B206" s="850"/>
      <c r="C206" s="943"/>
      <c r="D206" s="943" t="s">
        <v>239</v>
      </c>
      <c r="E206" s="943"/>
      <c r="F206" s="161"/>
      <c r="G206" s="958"/>
      <c r="H206" s="989"/>
      <c r="I206" s="990"/>
    </row>
    <row r="207" spans="1:9" ht="12" customHeight="1">
      <c r="A207" s="850"/>
      <c r="B207" s="850"/>
      <c r="C207" s="943"/>
      <c r="D207" s="943" t="s">
        <v>1091</v>
      </c>
      <c r="E207" s="943"/>
      <c r="F207" s="161" t="s">
        <v>52</v>
      </c>
      <c r="G207" s="161">
        <v>20</v>
      </c>
      <c r="H207" s="989"/>
      <c r="I207" s="991"/>
    </row>
    <row r="208" spans="1:9" ht="12" customHeight="1">
      <c r="A208" s="850"/>
      <c r="B208" s="851"/>
      <c r="C208" s="951"/>
      <c r="D208" s="943" t="s">
        <v>1092</v>
      </c>
      <c r="E208" s="943"/>
      <c r="F208" s="161"/>
      <c r="G208" s="161"/>
      <c r="H208" s="989"/>
      <c r="I208" s="990"/>
    </row>
    <row r="209" spans="1:9" ht="9" customHeight="1">
      <c r="A209" s="850"/>
      <c r="B209" s="851"/>
      <c r="C209" s="951"/>
      <c r="D209" s="943"/>
      <c r="E209" s="943"/>
      <c r="F209" s="161"/>
      <c r="G209" s="161"/>
      <c r="H209" s="989"/>
      <c r="I209" s="990"/>
    </row>
    <row r="210" spans="1:9" ht="12" customHeight="1">
      <c r="A210" s="850"/>
      <c r="B210" s="851" t="s">
        <v>432</v>
      </c>
      <c r="C210" s="951" t="s">
        <v>240</v>
      </c>
      <c r="D210" s="943"/>
      <c r="E210" s="943"/>
      <c r="F210" s="161"/>
      <c r="G210" s="161"/>
      <c r="H210" s="989"/>
      <c r="I210" s="990"/>
    </row>
    <row r="211" spans="1:9" ht="12" customHeight="1">
      <c r="A211" s="850"/>
      <c r="B211" s="850"/>
      <c r="C211" s="943"/>
      <c r="D211" s="943"/>
      <c r="E211" s="943"/>
      <c r="F211" s="161"/>
      <c r="G211" s="161"/>
      <c r="H211" s="989"/>
      <c r="I211" s="990"/>
    </row>
    <row r="212" spans="1:9" ht="12" customHeight="1">
      <c r="A212" s="850"/>
      <c r="B212" s="850"/>
      <c r="C212" s="943" t="s">
        <v>120</v>
      </c>
      <c r="D212" s="943" t="s">
        <v>1093</v>
      </c>
      <c r="E212" s="943"/>
      <c r="F212" s="161"/>
      <c r="G212" s="161"/>
      <c r="H212" s="989"/>
      <c r="I212" s="991"/>
    </row>
    <row r="213" spans="1:9" ht="12" customHeight="1">
      <c r="A213" s="850"/>
      <c r="B213" s="850"/>
      <c r="C213" s="943"/>
      <c r="D213" s="943" t="s">
        <v>1094</v>
      </c>
      <c r="E213" s="943"/>
      <c r="F213" s="161"/>
      <c r="G213" s="161"/>
      <c r="H213" s="989"/>
      <c r="I213" s="990"/>
    </row>
    <row r="214" spans="1:9" ht="12" customHeight="1">
      <c r="A214" s="850"/>
      <c r="B214" s="851"/>
      <c r="C214" s="951"/>
      <c r="D214" s="943" t="s">
        <v>1095</v>
      </c>
      <c r="E214" s="943"/>
      <c r="F214" s="161" t="s">
        <v>51</v>
      </c>
      <c r="G214" s="161">
        <v>280</v>
      </c>
      <c r="H214" s="989"/>
      <c r="I214" s="991"/>
    </row>
    <row r="215" spans="1:9" ht="12" customHeight="1">
      <c r="A215" s="850"/>
      <c r="B215" s="850"/>
      <c r="C215" s="943"/>
      <c r="D215" s="943" t="s">
        <v>1096</v>
      </c>
      <c r="E215" s="943"/>
      <c r="F215" s="161"/>
      <c r="G215" s="161"/>
      <c r="H215" s="989"/>
      <c r="I215" s="990"/>
    </row>
    <row r="216" spans="1:9" ht="8.1" customHeight="1">
      <c r="A216" s="850"/>
      <c r="B216" s="850"/>
      <c r="C216" s="943"/>
      <c r="D216" s="943"/>
      <c r="E216" s="943"/>
      <c r="F216" s="161"/>
      <c r="G216" s="161"/>
      <c r="H216" s="989"/>
      <c r="I216" s="990"/>
    </row>
    <row r="217" spans="1:9" ht="12" customHeight="1">
      <c r="A217" s="850"/>
      <c r="B217" s="851" t="s">
        <v>433</v>
      </c>
      <c r="C217" s="951" t="s">
        <v>241</v>
      </c>
      <c r="D217" s="951"/>
      <c r="E217" s="943"/>
      <c r="F217" s="161"/>
      <c r="G217" s="161"/>
      <c r="H217" s="989"/>
      <c r="I217" s="990"/>
    </row>
    <row r="218" spans="1:9" ht="9" customHeight="1">
      <c r="A218" s="850"/>
      <c r="B218" s="850"/>
      <c r="C218" s="943"/>
      <c r="D218" s="943"/>
      <c r="E218" s="943"/>
      <c r="F218" s="161"/>
      <c r="G218" s="161"/>
      <c r="H218" s="989"/>
      <c r="I218" s="991"/>
    </row>
    <row r="219" spans="1:9" ht="12" customHeight="1">
      <c r="A219" s="850"/>
      <c r="B219" s="850"/>
      <c r="C219" s="943" t="s">
        <v>120</v>
      </c>
      <c r="D219" s="943" t="s">
        <v>242</v>
      </c>
      <c r="E219" s="943"/>
      <c r="F219" s="161"/>
      <c r="G219" s="161"/>
      <c r="H219" s="989"/>
      <c r="I219" s="990"/>
    </row>
    <row r="220" spans="1:9" ht="12" customHeight="1">
      <c r="A220" s="850"/>
      <c r="B220" s="850"/>
      <c r="C220" s="943"/>
      <c r="D220" s="943"/>
      <c r="E220" s="943"/>
      <c r="F220" s="161"/>
      <c r="G220" s="161"/>
      <c r="H220" s="989"/>
      <c r="I220" s="990"/>
    </row>
    <row r="221" spans="1:9" ht="12" customHeight="1">
      <c r="A221" s="850"/>
      <c r="B221" s="850"/>
      <c r="C221" s="943"/>
      <c r="D221" s="943" t="s">
        <v>120</v>
      </c>
      <c r="E221" s="943" t="s">
        <v>243</v>
      </c>
      <c r="F221" s="161"/>
      <c r="G221" s="161"/>
      <c r="H221" s="989"/>
      <c r="I221" s="990"/>
    </row>
    <row r="222" spans="1:9" ht="12" customHeight="1">
      <c r="A222" s="850"/>
      <c r="B222" s="851"/>
      <c r="C222" s="951"/>
      <c r="D222" s="943"/>
      <c r="E222" s="943" t="s">
        <v>244</v>
      </c>
      <c r="F222" s="161"/>
      <c r="G222" s="161"/>
      <c r="H222" s="989"/>
      <c r="I222" s="990"/>
    </row>
    <row r="223" spans="1:9" ht="12" customHeight="1">
      <c r="A223" s="850"/>
      <c r="B223" s="850"/>
      <c r="C223" s="943"/>
      <c r="D223" s="943"/>
      <c r="E223" s="943" t="s">
        <v>245</v>
      </c>
      <c r="F223" s="161"/>
      <c r="G223" s="161"/>
      <c r="H223" s="989"/>
      <c r="I223" s="990"/>
    </row>
    <row r="224" spans="1:9" ht="12" customHeight="1">
      <c r="A224" s="850"/>
      <c r="B224" s="850"/>
      <c r="C224" s="943"/>
      <c r="D224" s="943"/>
      <c r="E224" s="943" t="s">
        <v>246</v>
      </c>
      <c r="F224" s="161" t="s">
        <v>51</v>
      </c>
      <c r="G224" s="161">
        <v>210</v>
      </c>
      <c r="H224" s="989"/>
      <c r="I224" s="991"/>
    </row>
    <row r="225" spans="1:9" ht="9.6" customHeight="1">
      <c r="A225" s="850"/>
      <c r="B225" s="850"/>
      <c r="C225" s="943"/>
      <c r="D225" s="943"/>
      <c r="E225" s="943"/>
      <c r="F225" s="161"/>
      <c r="G225" s="161"/>
      <c r="H225" s="989"/>
      <c r="I225" s="990"/>
    </row>
    <row r="226" spans="1:9" ht="12" customHeight="1">
      <c r="A226" s="850"/>
      <c r="B226" s="851" t="s">
        <v>497</v>
      </c>
      <c r="C226" s="951" t="s">
        <v>498</v>
      </c>
      <c r="D226" s="943"/>
      <c r="E226" s="943"/>
      <c r="F226" s="161"/>
      <c r="G226" s="161"/>
      <c r="H226" s="989"/>
      <c r="I226" s="990"/>
    </row>
    <row r="227" spans="1:9" ht="12" customHeight="1">
      <c r="A227" s="850"/>
      <c r="B227" s="850"/>
      <c r="C227" s="943"/>
      <c r="D227" s="943"/>
      <c r="E227" s="943"/>
      <c r="F227" s="161"/>
      <c r="G227" s="161"/>
      <c r="H227" s="989"/>
      <c r="I227" s="990"/>
    </row>
    <row r="228" spans="1:9" ht="12" customHeight="1">
      <c r="A228" s="850"/>
      <c r="B228" s="850"/>
      <c r="C228" s="943" t="s">
        <v>120</v>
      </c>
      <c r="D228" s="943" t="s">
        <v>1097</v>
      </c>
      <c r="E228" s="943"/>
      <c r="F228" s="161"/>
      <c r="G228" s="161"/>
      <c r="H228" s="989"/>
      <c r="I228" s="990"/>
    </row>
    <row r="229" spans="1:9" ht="12" customHeight="1">
      <c r="A229" s="850"/>
      <c r="B229" s="850"/>
      <c r="C229" s="943"/>
      <c r="D229" s="943" t="s">
        <v>1098</v>
      </c>
      <c r="E229" s="943"/>
      <c r="F229" s="161" t="s">
        <v>151</v>
      </c>
      <c r="G229" s="161">
        <v>1</v>
      </c>
      <c r="H229" s="989"/>
      <c r="I229" s="991"/>
    </row>
    <row r="230" spans="1:9" ht="12" customHeight="1">
      <c r="A230" s="850"/>
      <c r="B230" s="850"/>
      <c r="C230" s="943"/>
      <c r="D230" s="943" t="s">
        <v>236</v>
      </c>
      <c r="E230" s="943"/>
      <c r="F230" s="161"/>
      <c r="G230" s="161"/>
      <c r="H230" s="989"/>
      <c r="I230" s="990"/>
    </row>
    <row r="231" spans="1:9" ht="12" customHeight="1">
      <c r="A231" s="850"/>
      <c r="B231" s="850"/>
      <c r="C231" s="973" t="s">
        <v>124</v>
      </c>
      <c r="D231" s="943" t="s">
        <v>1099</v>
      </c>
      <c r="E231" s="943"/>
      <c r="F231" s="161"/>
      <c r="G231" s="161"/>
      <c r="H231" s="989"/>
      <c r="I231" s="991"/>
    </row>
    <row r="232" spans="1:9" ht="12" customHeight="1">
      <c r="A232" s="850"/>
      <c r="B232" s="850"/>
      <c r="C232" s="943"/>
      <c r="D232" s="943" t="s">
        <v>1100</v>
      </c>
      <c r="E232" s="943"/>
      <c r="F232" s="161" t="s">
        <v>151</v>
      </c>
      <c r="G232" s="161">
        <v>1</v>
      </c>
      <c r="H232" s="989"/>
      <c r="I232" s="991"/>
    </row>
    <row r="233" spans="1:9" ht="12" customHeight="1">
      <c r="A233" s="850"/>
      <c r="B233" s="850"/>
      <c r="C233" s="943"/>
      <c r="D233" s="943"/>
      <c r="E233" s="943"/>
      <c r="F233" s="161"/>
      <c r="G233" s="161"/>
      <c r="H233" s="989"/>
      <c r="I233" s="990"/>
    </row>
    <row r="234" spans="1:9" ht="12" customHeight="1">
      <c r="A234" s="850"/>
      <c r="B234" s="850"/>
      <c r="C234" s="943" t="s">
        <v>131</v>
      </c>
      <c r="D234" s="943" t="s">
        <v>635</v>
      </c>
      <c r="E234" s="943"/>
      <c r="F234" s="161"/>
      <c r="G234" s="161"/>
      <c r="H234" s="989"/>
      <c r="I234" s="991"/>
    </row>
    <row r="235" spans="1:9" ht="12" customHeight="1">
      <c r="A235" s="850"/>
      <c r="B235" s="850"/>
      <c r="C235" s="943"/>
      <c r="D235" s="943" t="s">
        <v>1101</v>
      </c>
      <c r="E235" s="943"/>
      <c r="F235" s="161"/>
      <c r="G235" s="161"/>
      <c r="H235" s="989"/>
      <c r="I235" s="990"/>
    </row>
    <row r="236" spans="1:9" ht="12" customHeight="1">
      <c r="A236" s="850"/>
      <c r="B236" s="851"/>
      <c r="C236" s="943"/>
      <c r="D236" s="943" t="s">
        <v>1102</v>
      </c>
      <c r="E236" s="943"/>
      <c r="F236" s="161" t="s">
        <v>151</v>
      </c>
      <c r="G236" s="161">
        <v>11</v>
      </c>
      <c r="H236" s="989"/>
      <c r="I236" s="991"/>
    </row>
    <row r="237" spans="1:9" ht="12" customHeight="1">
      <c r="A237" s="850"/>
      <c r="B237" s="850"/>
      <c r="C237" s="943"/>
      <c r="D237" s="943"/>
      <c r="E237" s="943"/>
      <c r="F237" s="161"/>
      <c r="G237" s="161"/>
      <c r="H237" s="989"/>
      <c r="I237" s="991"/>
    </row>
    <row r="238" spans="1:9" ht="12" customHeight="1">
      <c r="A238" s="850"/>
      <c r="B238" s="850"/>
      <c r="C238" s="943" t="s">
        <v>39</v>
      </c>
      <c r="D238" s="943" t="s">
        <v>634</v>
      </c>
      <c r="E238" s="943"/>
      <c r="F238" s="161"/>
      <c r="G238" s="161"/>
      <c r="H238" s="989"/>
      <c r="I238" s="990"/>
    </row>
    <row r="239" spans="1:9" ht="12" customHeight="1">
      <c r="A239" s="850"/>
      <c r="B239" s="850"/>
      <c r="C239" s="943"/>
      <c r="D239" s="943" t="s">
        <v>1103</v>
      </c>
      <c r="E239" s="943"/>
      <c r="F239" s="161"/>
      <c r="G239" s="161"/>
      <c r="H239" s="989"/>
      <c r="I239" s="990"/>
    </row>
    <row r="240" spans="1:9" ht="12" customHeight="1">
      <c r="A240" s="850"/>
      <c r="B240" s="850"/>
      <c r="C240" s="943"/>
      <c r="D240" s="943" t="s">
        <v>1104</v>
      </c>
      <c r="E240" s="943"/>
      <c r="F240" s="161"/>
      <c r="G240" s="161"/>
      <c r="H240" s="989"/>
      <c r="I240" s="990"/>
    </row>
    <row r="241" spans="1:9" ht="12" customHeight="1">
      <c r="A241" s="850"/>
      <c r="B241" s="850"/>
      <c r="C241" s="943"/>
      <c r="D241" s="943" t="s">
        <v>1105</v>
      </c>
      <c r="E241" s="943"/>
      <c r="F241" s="161"/>
      <c r="G241" s="161"/>
      <c r="H241" s="989"/>
      <c r="I241" s="991"/>
    </row>
    <row r="242" spans="1:9" ht="12" customHeight="1">
      <c r="A242" s="850"/>
      <c r="B242" s="850"/>
      <c r="C242" s="943"/>
      <c r="D242" s="160" t="s">
        <v>1106</v>
      </c>
      <c r="E242" s="943"/>
      <c r="F242" s="161"/>
      <c r="G242" s="161"/>
      <c r="H242" s="989"/>
      <c r="I242" s="990"/>
    </row>
    <row r="243" spans="1:9" ht="12" customHeight="1">
      <c r="A243" s="850"/>
      <c r="B243" s="851"/>
      <c r="C243" s="943"/>
      <c r="D243" s="943" t="s">
        <v>1107</v>
      </c>
      <c r="E243" s="943"/>
      <c r="F243" s="161" t="s">
        <v>151</v>
      </c>
      <c r="G243" s="161">
        <v>5</v>
      </c>
      <c r="H243" s="989"/>
      <c r="I243" s="991"/>
    </row>
    <row r="244" spans="1:9" ht="12" customHeight="1">
      <c r="A244" s="850"/>
      <c r="B244" s="850"/>
      <c r="C244" s="943"/>
      <c r="D244" s="943"/>
      <c r="E244" s="943"/>
      <c r="F244" s="161"/>
      <c r="G244" s="958"/>
      <c r="H244" s="989"/>
      <c r="I244" s="991"/>
    </row>
    <row r="245" spans="1:9" ht="12" customHeight="1">
      <c r="A245" s="963"/>
      <c r="B245" s="964"/>
      <c r="C245" s="964"/>
      <c r="D245" s="964"/>
      <c r="E245" s="964"/>
      <c r="F245" s="965"/>
      <c r="G245" s="966"/>
      <c r="H245" s="995"/>
      <c r="I245" s="996"/>
    </row>
    <row r="246" spans="1:9" ht="12" customHeight="1">
      <c r="A246" s="850" t="s">
        <v>211</v>
      </c>
      <c r="B246" s="943" t="s">
        <v>133</v>
      </c>
      <c r="C246" s="943"/>
      <c r="D246" s="943"/>
      <c r="E246" s="943"/>
      <c r="F246" s="944"/>
      <c r="G246" s="967"/>
      <c r="H246" s="997"/>
      <c r="I246" s="998"/>
    </row>
    <row r="247" spans="1:9" ht="12" customHeight="1">
      <c r="A247" s="968"/>
      <c r="B247" s="969"/>
      <c r="C247" s="969"/>
      <c r="D247" s="969"/>
      <c r="E247" s="969"/>
      <c r="F247" s="970"/>
      <c r="G247" s="971"/>
      <c r="H247" s="999"/>
      <c r="I247" s="1000"/>
    </row>
    <row r="248" spans="1:9" ht="12" customHeight="1">
      <c r="A248" s="943"/>
      <c r="B248" s="943"/>
      <c r="C248" s="943"/>
      <c r="D248" s="943"/>
      <c r="E248" s="943"/>
      <c r="F248" s="944"/>
      <c r="G248" s="967"/>
      <c r="H248" s="997"/>
      <c r="I248" s="1007"/>
    </row>
    <row r="249" spans="1:9" ht="12" customHeight="1">
      <c r="A249" s="943"/>
      <c r="B249" s="943"/>
      <c r="C249" s="943"/>
      <c r="D249" s="943"/>
      <c r="E249" s="943"/>
      <c r="F249" s="944"/>
      <c r="G249" s="945"/>
      <c r="H249" s="980"/>
      <c r="I249" s="981" t="s">
        <v>188</v>
      </c>
    </row>
    <row r="250" spans="1:9" ht="12" customHeight="1">
      <c r="A250" s="943"/>
      <c r="B250" s="943"/>
      <c r="C250" s="943"/>
      <c r="D250" s="943"/>
      <c r="E250" s="943"/>
      <c r="F250" s="944"/>
      <c r="G250" s="946"/>
      <c r="H250" s="980"/>
      <c r="I250" s="982"/>
    </row>
    <row r="251" spans="1:9" ht="12" customHeight="1">
      <c r="A251" s="947" t="s">
        <v>18</v>
      </c>
      <c r="B251" s="947"/>
      <c r="C251" s="948"/>
      <c r="D251" s="948"/>
      <c r="E251" s="948"/>
      <c r="F251" s="949"/>
      <c r="G251" s="950"/>
      <c r="H251" s="983"/>
      <c r="I251" s="984"/>
    </row>
    <row r="252" spans="1:9" ht="12" customHeight="1">
      <c r="A252" s="851" t="s">
        <v>19</v>
      </c>
      <c r="B252" s="851" t="s">
        <v>20</v>
      </c>
      <c r="C252" s="951"/>
      <c r="D252" s="951"/>
      <c r="E252" s="951" t="s">
        <v>21</v>
      </c>
      <c r="F252" s="952" t="s">
        <v>22</v>
      </c>
      <c r="G252" s="953" t="s">
        <v>23</v>
      </c>
      <c r="H252" s="985" t="s">
        <v>24</v>
      </c>
      <c r="I252" s="986" t="s">
        <v>25</v>
      </c>
    </row>
    <row r="253" spans="1:9" ht="12" customHeight="1">
      <c r="A253" s="954" t="s">
        <v>26</v>
      </c>
      <c r="B253" s="954" t="s">
        <v>27</v>
      </c>
      <c r="C253" s="955"/>
      <c r="D253" s="955"/>
      <c r="E253" s="955"/>
      <c r="F253" s="956"/>
      <c r="G253" s="957" t="s">
        <v>28</v>
      </c>
      <c r="H253" s="987"/>
      <c r="I253" s="988"/>
    </row>
    <row r="254" spans="1:9" ht="12" customHeight="1">
      <c r="A254" s="850"/>
      <c r="B254" s="850"/>
      <c r="C254" s="943"/>
      <c r="D254" s="943"/>
      <c r="E254" s="943"/>
      <c r="F254" s="944"/>
      <c r="G254" s="967"/>
      <c r="H254" s="997"/>
      <c r="I254" s="990"/>
    </row>
    <row r="255" spans="1:9" ht="12" customHeight="1">
      <c r="A255" s="850"/>
      <c r="B255" s="850"/>
      <c r="C255" s="943" t="s">
        <v>134</v>
      </c>
      <c r="D255" s="943"/>
      <c r="E255" s="943"/>
      <c r="F255" s="944"/>
      <c r="G255" s="967"/>
      <c r="H255" s="997"/>
      <c r="I255" s="998"/>
    </row>
    <row r="256" spans="1:9" ht="12" customHeight="1">
      <c r="A256" s="968"/>
      <c r="B256" s="968"/>
      <c r="C256" s="969"/>
      <c r="D256" s="969"/>
      <c r="E256" s="969"/>
      <c r="F256" s="970"/>
      <c r="G256" s="971"/>
      <c r="H256" s="999"/>
      <c r="I256" s="1000"/>
    </row>
    <row r="257" spans="1:9" ht="12" customHeight="1">
      <c r="A257" s="850"/>
      <c r="B257" s="851" t="s">
        <v>434</v>
      </c>
      <c r="C257" s="951" t="s">
        <v>248</v>
      </c>
      <c r="D257" s="951"/>
      <c r="E257" s="951"/>
      <c r="F257" s="161"/>
      <c r="G257" s="958"/>
      <c r="H257" s="989"/>
      <c r="I257" s="990" t="str">
        <f t="shared" ref="I257:I258" si="1">IF(OR(AND(G257="Prov",H257="Sum"),(H257="PC Sum")),". . . . . . . . .00",IF(ISERR(G257*H257),"",IF(G257*H257=0,"",ROUND(G257*H257,2))))</f>
        <v/>
      </c>
    </row>
    <row r="258" spans="1:9" ht="12" customHeight="1">
      <c r="A258" s="850"/>
      <c r="B258" s="850"/>
      <c r="C258" s="943"/>
      <c r="D258" s="943"/>
      <c r="E258" s="943"/>
      <c r="F258" s="161"/>
      <c r="G258" s="958"/>
      <c r="H258" s="989"/>
      <c r="I258" s="990" t="str">
        <f t="shared" si="1"/>
        <v/>
      </c>
    </row>
    <row r="259" spans="1:9" ht="12" customHeight="1">
      <c r="A259" s="850"/>
      <c r="B259" s="850"/>
      <c r="C259" s="943" t="s">
        <v>120</v>
      </c>
      <c r="D259" s="943" t="s">
        <v>1108</v>
      </c>
      <c r="E259" s="943"/>
      <c r="F259" s="161"/>
      <c r="G259" s="958"/>
      <c r="H259" s="989"/>
      <c r="I259" s="990"/>
    </row>
    <row r="260" spans="1:9" ht="12" customHeight="1">
      <c r="A260" s="850"/>
      <c r="B260" s="850"/>
      <c r="C260" s="943"/>
      <c r="D260" s="943" t="s">
        <v>1109</v>
      </c>
      <c r="E260" s="943"/>
      <c r="F260" s="161" t="s">
        <v>151</v>
      </c>
      <c r="G260" s="161">
        <v>2</v>
      </c>
      <c r="H260" s="989"/>
      <c r="I260" s="991"/>
    </row>
    <row r="261" spans="1:9" ht="12" customHeight="1">
      <c r="A261" s="850"/>
      <c r="B261" s="850"/>
      <c r="C261" s="943"/>
      <c r="D261" s="943"/>
      <c r="E261" s="943"/>
      <c r="F261" s="161"/>
      <c r="G261" s="161"/>
      <c r="H261" s="989"/>
      <c r="I261" s="990"/>
    </row>
    <row r="262" spans="1:9" ht="12" customHeight="1">
      <c r="A262" s="850"/>
      <c r="B262" s="851" t="s">
        <v>435</v>
      </c>
      <c r="C262" s="951" t="s">
        <v>249</v>
      </c>
      <c r="D262" s="951"/>
      <c r="E262" s="943"/>
      <c r="F262" s="161"/>
      <c r="G262" s="161"/>
      <c r="H262" s="989"/>
      <c r="I262" s="990"/>
    </row>
    <row r="263" spans="1:9" ht="12" customHeight="1">
      <c r="A263" s="850"/>
      <c r="B263" s="850"/>
      <c r="C263" s="973"/>
      <c r="D263" s="943"/>
      <c r="E263" s="943"/>
      <c r="F263" s="161"/>
      <c r="G263" s="161"/>
      <c r="H263" s="989"/>
      <c r="I263" s="990"/>
    </row>
    <row r="264" spans="1:9" ht="12" customHeight="1">
      <c r="A264" s="850"/>
      <c r="B264" s="850"/>
      <c r="C264" s="943" t="s">
        <v>250</v>
      </c>
      <c r="D264" s="943"/>
      <c r="E264" s="943"/>
      <c r="F264" s="161"/>
      <c r="G264" s="161"/>
      <c r="H264" s="989"/>
      <c r="I264" s="990"/>
    </row>
    <row r="265" spans="1:9" ht="12" customHeight="1">
      <c r="A265" s="850"/>
      <c r="B265" s="850"/>
      <c r="C265" s="973"/>
      <c r="D265" s="943"/>
      <c r="E265" s="943"/>
      <c r="F265" s="161"/>
      <c r="G265" s="161"/>
      <c r="H265" s="989"/>
      <c r="I265" s="990"/>
    </row>
    <row r="266" spans="1:9" ht="12" customHeight="1">
      <c r="A266" s="850"/>
      <c r="B266" s="850"/>
      <c r="C266" s="943" t="s">
        <v>120</v>
      </c>
      <c r="D266" s="943" t="s">
        <v>251</v>
      </c>
      <c r="E266" s="943"/>
      <c r="F266" s="161"/>
      <c r="G266" s="161"/>
      <c r="H266" s="989"/>
      <c r="I266" s="990"/>
    </row>
    <row r="267" spans="1:9" ht="12" customHeight="1">
      <c r="A267" s="850"/>
      <c r="B267" s="850"/>
      <c r="C267" s="943"/>
      <c r="D267" s="943" t="s">
        <v>252</v>
      </c>
      <c r="E267" s="943"/>
      <c r="F267" s="161" t="s">
        <v>151</v>
      </c>
      <c r="G267" s="161">
        <v>1</v>
      </c>
      <c r="H267" s="989"/>
      <c r="I267" s="991"/>
    </row>
    <row r="268" spans="1:9" ht="12" customHeight="1">
      <c r="A268" s="850"/>
      <c r="B268" s="850"/>
      <c r="C268" s="943"/>
      <c r="D268" s="943"/>
      <c r="E268" s="943"/>
      <c r="F268" s="161"/>
      <c r="G268" s="161"/>
      <c r="H268" s="989"/>
      <c r="I268" s="990"/>
    </row>
    <row r="269" spans="1:9" ht="12" customHeight="1">
      <c r="A269" s="850"/>
      <c r="B269" s="850"/>
      <c r="C269" s="943" t="s">
        <v>124</v>
      </c>
      <c r="D269" s="943" t="s">
        <v>253</v>
      </c>
      <c r="E269" s="943"/>
      <c r="F269" s="161"/>
      <c r="G269" s="161"/>
      <c r="H269" s="989"/>
      <c r="I269" s="990"/>
    </row>
    <row r="270" spans="1:9" ht="12" customHeight="1">
      <c r="A270" s="850"/>
      <c r="B270" s="851"/>
      <c r="C270" s="943"/>
      <c r="D270" s="943" t="s">
        <v>252</v>
      </c>
      <c r="E270" s="943"/>
      <c r="F270" s="161" t="s">
        <v>151</v>
      </c>
      <c r="G270" s="161">
        <v>1</v>
      </c>
      <c r="H270" s="989"/>
      <c r="I270" s="991"/>
    </row>
    <row r="271" spans="1:9" ht="12" customHeight="1">
      <c r="A271" s="850"/>
      <c r="B271" s="850"/>
      <c r="C271" s="943"/>
      <c r="D271" s="943"/>
      <c r="E271" s="943"/>
      <c r="F271" s="161"/>
      <c r="G271" s="161"/>
      <c r="H271" s="989"/>
      <c r="I271" s="990"/>
    </row>
    <row r="272" spans="1:9" ht="12" customHeight="1">
      <c r="A272" s="850"/>
      <c r="B272" s="850"/>
      <c r="C272" s="943" t="s">
        <v>131</v>
      </c>
      <c r="D272" s="943" t="s">
        <v>254</v>
      </c>
      <c r="E272" s="943"/>
      <c r="F272" s="161"/>
      <c r="G272" s="161"/>
      <c r="H272" s="989"/>
      <c r="I272" s="990"/>
    </row>
    <row r="273" spans="1:9" ht="12" customHeight="1">
      <c r="A273" s="850"/>
      <c r="B273" s="850"/>
      <c r="C273" s="943"/>
      <c r="D273" s="943" t="s">
        <v>252</v>
      </c>
      <c r="E273" s="943"/>
      <c r="F273" s="161" t="s">
        <v>151</v>
      </c>
      <c r="G273" s="161">
        <v>1</v>
      </c>
      <c r="H273" s="989"/>
      <c r="I273" s="991"/>
    </row>
    <row r="274" spans="1:9" ht="12" customHeight="1">
      <c r="A274" s="850"/>
      <c r="B274" s="850"/>
      <c r="C274" s="943"/>
      <c r="D274" s="943"/>
      <c r="E274" s="943"/>
      <c r="F274" s="161"/>
      <c r="G274" s="161"/>
      <c r="H274" s="989"/>
      <c r="I274" s="990" t="str">
        <f t="shared" ref="I274:I279" si="2">IF(OR(AND(G274="Prov",H274="Sum"),(H274="PC Sum")),". . . . . . . . .00",IF(ISERR(G274*H274),"",IF(G274*H274=0,"",ROUND(G274*H274,2))))</f>
        <v/>
      </c>
    </row>
    <row r="275" spans="1:9" ht="12" customHeight="1">
      <c r="A275" s="850"/>
      <c r="B275" s="851" t="s">
        <v>436</v>
      </c>
      <c r="C275" s="951" t="s">
        <v>255</v>
      </c>
      <c r="D275" s="943"/>
      <c r="E275" s="943"/>
      <c r="F275" s="161"/>
      <c r="G275" s="161"/>
      <c r="H275" s="989"/>
      <c r="I275" s="990" t="str">
        <f t="shared" si="2"/>
        <v/>
      </c>
    </row>
    <row r="276" spans="1:9" ht="12" customHeight="1">
      <c r="A276" s="850"/>
      <c r="B276" s="850"/>
      <c r="C276" s="943"/>
      <c r="D276" s="943"/>
      <c r="E276" s="943"/>
      <c r="F276" s="161"/>
      <c r="G276" s="161"/>
      <c r="H276" s="989"/>
      <c r="I276" s="990" t="str">
        <f t="shared" si="2"/>
        <v/>
      </c>
    </row>
    <row r="277" spans="1:9" ht="12" customHeight="1">
      <c r="A277" s="850"/>
      <c r="B277" s="850"/>
      <c r="C277" s="943" t="s">
        <v>120</v>
      </c>
      <c r="D277" s="943" t="s">
        <v>1110</v>
      </c>
      <c r="E277" s="943"/>
      <c r="F277" s="161"/>
      <c r="G277" s="161"/>
      <c r="H277" s="989"/>
      <c r="I277" s="990" t="str">
        <f t="shared" si="2"/>
        <v/>
      </c>
    </row>
    <row r="278" spans="1:9" ht="12" customHeight="1">
      <c r="A278" s="850"/>
      <c r="B278" s="850"/>
      <c r="C278" s="943"/>
      <c r="D278" s="943" t="s">
        <v>1111</v>
      </c>
      <c r="E278" s="943"/>
      <c r="F278" s="161"/>
      <c r="G278" s="161"/>
      <c r="H278" s="989"/>
      <c r="I278" s="990" t="str">
        <f t="shared" si="2"/>
        <v/>
      </c>
    </row>
    <row r="279" spans="1:9" ht="12" customHeight="1">
      <c r="A279" s="850"/>
      <c r="B279" s="850"/>
      <c r="C279" s="943"/>
      <c r="D279" s="943" t="s">
        <v>1112</v>
      </c>
      <c r="E279" s="943"/>
      <c r="F279" s="161"/>
      <c r="G279" s="161"/>
      <c r="H279" s="989"/>
      <c r="I279" s="990" t="str">
        <f t="shared" si="2"/>
        <v/>
      </c>
    </row>
    <row r="280" spans="1:9" ht="12" customHeight="1">
      <c r="A280" s="850"/>
      <c r="B280" s="850"/>
      <c r="C280" s="943"/>
      <c r="D280" s="943"/>
      <c r="E280" s="943"/>
      <c r="F280" s="161"/>
      <c r="G280" s="161"/>
      <c r="H280" s="989"/>
      <c r="I280" s="990"/>
    </row>
    <row r="281" spans="1:9" ht="12" customHeight="1">
      <c r="A281" s="850"/>
      <c r="B281" s="850"/>
      <c r="C281" s="943"/>
      <c r="D281" s="943" t="s">
        <v>120</v>
      </c>
      <c r="E281" s="943" t="s">
        <v>499</v>
      </c>
      <c r="F281" s="161" t="s">
        <v>151</v>
      </c>
      <c r="G281" s="161">
        <v>10</v>
      </c>
      <c r="H281" s="989"/>
      <c r="I281" s="991"/>
    </row>
    <row r="282" spans="1:9" ht="12" customHeight="1">
      <c r="A282" s="850"/>
      <c r="B282" s="850"/>
      <c r="C282" s="943"/>
      <c r="D282" s="943"/>
      <c r="E282" s="943"/>
      <c r="F282" s="161"/>
      <c r="G282" s="161"/>
      <c r="H282" s="989"/>
      <c r="I282" s="990"/>
    </row>
    <row r="283" spans="1:9" ht="12" customHeight="1">
      <c r="A283" s="850"/>
      <c r="B283" s="850"/>
      <c r="C283" s="943"/>
      <c r="D283" s="943" t="s">
        <v>124</v>
      </c>
      <c r="E283" s="943" t="s">
        <v>500</v>
      </c>
      <c r="F283" s="161" t="s">
        <v>151</v>
      </c>
      <c r="G283" s="161">
        <v>2</v>
      </c>
      <c r="H283" s="989"/>
      <c r="I283" s="991"/>
    </row>
    <row r="284" spans="1:9" ht="12" customHeight="1">
      <c r="A284" s="850"/>
      <c r="B284" s="850"/>
      <c r="C284" s="943"/>
      <c r="D284" s="943"/>
      <c r="E284" s="943"/>
      <c r="F284" s="161"/>
      <c r="G284" s="161"/>
      <c r="H284" s="989"/>
      <c r="I284" s="990"/>
    </row>
    <row r="285" spans="1:9" ht="12" customHeight="1">
      <c r="A285" s="850"/>
      <c r="B285" s="850"/>
      <c r="C285" s="943"/>
      <c r="D285" s="943" t="s">
        <v>131</v>
      </c>
      <c r="E285" s="943" t="s">
        <v>501</v>
      </c>
      <c r="F285" s="161" t="s">
        <v>151</v>
      </c>
      <c r="G285" s="161">
        <v>4</v>
      </c>
      <c r="H285" s="989"/>
      <c r="I285" s="991"/>
    </row>
    <row r="286" spans="1:9" ht="12" customHeight="1">
      <c r="A286" s="850"/>
      <c r="B286" s="850"/>
      <c r="C286" s="943"/>
      <c r="D286" s="943"/>
      <c r="E286" s="943"/>
      <c r="F286" s="161"/>
      <c r="G286" s="161"/>
      <c r="H286" s="989"/>
      <c r="I286" s="990"/>
    </row>
    <row r="287" spans="1:9" ht="12" customHeight="1">
      <c r="A287" s="850"/>
      <c r="B287" s="850"/>
      <c r="C287" s="943"/>
      <c r="D287" s="943" t="s">
        <v>39</v>
      </c>
      <c r="E287" s="943" t="s">
        <v>502</v>
      </c>
      <c r="F287" s="161" t="s">
        <v>151</v>
      </c>
      <c r="G287" s="161">
        <v>4</v>
      </c>
      <c r="H287" s="989"/>
      <c r="I287" s="991"/>
    </row>
    <row r="288" spans="1:9" ht="12" customHeight="1">
      <c r="A288" s="850"/>
      <c r="B288" s="850"/>
      <c r="C288" s="943"/>
      <c r="D288" s="943"/>
      <c r="E288" s="943"/>
      <c r="F288" s="161"/>
      <c r="G288" s="161"/>
      <c r="H288" s="989"/>
      <c r="I288" s="990"/>
    </row>
    <row r="289" spans="1:9" ht="12" customHeight="1">
      <c r="A289" s="850"/>
      <c r="B289" s="850"/>
      <c r="C289" s="943"/>
      <c r="D289" s="943"/>
      <c r="E289" s="943"/>
      <c r="F289" s="161"/>
      <c r="G289" s="161"/>
      <c r="H289" s="989"/>
      <c r="I289" s="990"/>
    </row>
    <row r="290" spans="1:9" ht="12" customHeight="1">
      <c r="A290" s="850"/>
      <c r="B290" s="851" t="s">
        <v>437</v>
      </c>
      <c r="C290" s="951" t="s">
        <v>257</v>
      </c>
      <c r="D290" s="943"/>
      <c r="E290" s="943"/>
      <c r="F290" s="161"/>
      <c r="G290" s="161"/>
      <c r="H290" s="989"/>
      <c r="I290" s="991"/>
    </row>
    <row r="291" spans="1:9" ht="12" customHeight="1">
      <c r="A291" s="850"/>
      <c r="B291" s="850"/>
      <c r="C291" s="943"/>
      <c r="D291" s="943"/>
      <c r="E291" s="943"/>
      <c r="F291" s="161"/>
      <c r="G291" s="161"/>
      <c r="H291" s="989"/>
      <c r="I291" s="990"/>
    </row>
    <row r="292" spans="1:9" ht="12" customHeight="1">
      <c r="A292" s="850"/>
      <c r="B292" s="850"/>
      <c r="C292" s="943"/>
      <c r="D292" s="943" t="s">
        <v>1113</v>
      </c>
      <c r="E292" s="943"/>
      <c r="F292" s="161"/>
      <c r="G292" s="161"/>
      <c r="H292" s="989"/>
      <c r="I292" s="990"/>
    </row>
    <row r="293" spans="1:9" ht="12" customHeight="1">
      <c r="A293" s="850"/>
      <c r="B293" s="850"/>
      <c r="C293" s="943"/>
      <c r="D293" s="943" t="s">
        <v>1114</v>
      </c>
      <c r="E293" s="943"/>
      <c r="F293" s="161"/>
      <c r="G293" s="161"/>
      <c r="H293" s="989"/>
      <c r="I293" s="991"/>
    </row>
    <row r="294" spans="1:9" ht="12" customHeight="1">
      <c r="A294" s="850"/>
      <c r="B294" s="851"/>
      <c r="C294" s="943"/>
      <c r="D294" s="943" t="s">
        <v>1115</v>
      </c>
      <c r="E294" s="943"/>
      <c r="F294" s="161"/>
      <c r="G294" s="161"/>
      <c r="H294" s="989"/>
      <c r="I294" s="990"/>
    </row>
    <row r="295" spans="1:9" ht="12" customHeight="1">
      <c r="A295" s="850"/>
      <c r="B295" s="850"/>
      <c r="C295" s="943"/>
      <c r="D295" s="943" t="s">
        <v>1116</v>
      </c>
      <c r="E295" s="943"/>
      <c r="F295" s="161"/>
      <c r="G295" s="161"/>
      <c r="H295" s="989"/>
      <c r="I295" s="991"/>
    </row>
    <row r="296" spans="1:9" ht="12" customHeight="1">
      <c r="A296" s="850"/>
      <c r="B296" s="850"/>
      <c r="C296" s="943"/>
      <c r="D296" s="943"/>
      <c r="E296" s="943"/>
      <c r="F296" s="161"/>
      <c r="G296" s="161"/>
      <c r="H296" s="989"/>
      <c r="I296" s="990"/>
    </row>
    <row r="297" spans="1:9" ht="12" customHeight="1">
      <c r="A297" s="850"/>
      <c r="B297" s="850"/>
      <c r="C297" s="943"/>
      <c r="D297" s="943" t="s">
        <v>120</v>
      </c>
      <c r="E297" s="943" t="s">
        <v>259</v>
      </c>
      <c r="F297" s="161" t="s">
        <v>51</v>
      </c>
      <c r="G297" s="161">
        <v>40</v>
      </c>
      <c r="H297" s="989"/>
      <c r="I297" s="991"/>
    </row>
    <row r="298" spans="1:9" ht="12" customHeight="1">
      <c r="A298" s="850"/>
      <c r="B298" s="850"/>
      <c r="C298" s="943"/>
      <c r="D298" s="943"/>
      <c r="E298" s="943"/>
      <c r="F298" s="161"/>
      <c r="G298" s="161"/>
      <c r="H298" s="989"/>
      <c r="I298" s="991"/>
    </row>
    <row r="299" spans="1:9" ht="12" customHeight="1">
      <c r="A299" s="850"/>
      <c r="B299" s="851"/>
      <c r="C299" s="951"/>
      <c r="D299" s="943" t="s">
        <v>124</v>
      </c>
      <c r="E299" s="943" t="s">
        <v>260</v>
      </c>
      <c r="F299" s="161" t="s">
        <v>51</v>
      </c>
      <c r="G299" s="161">
        <v>20</v>
      </c>
      <c r="H299" s="989"/>
      <c r="I299" s="991"/>
    </row>
    <row r="300" spans="1:9" ht="12" customHeight="1">
      <c r="A300" s="850"/>
      <c r="B300" s="851"/>
      <c r="C300" s="951"/>
      <c r="D300" s="943"/>
      <c r="E300" s="943"/>
      <c r="F300" s="161"/>
      <c r="G300" s="161"/>
      <c r="H300" s="989"/>
      <c r="I300" s="991"/>
    </row>
    <row r="301" spans="1:9">
      <c r="A301" s="850"/>
      <c r="B301" s="850"/>
      <c r="C301" s="943"/>
      <c r="D301" s="943" t="s">
        <v>1117</v>
      </c>
      <c r="E301" s="943"/>
      <c r="F301" s="161"/>
      <c r="G301" s="959"/>
      <c r="H301" s="989"/>
      <c r="I301" s="990"/>
    </row>
    <row r="302" spans="1:9">
      <c r="A302" s="850"/>
      <c r="B302" s="850"/>
      <c r="C302" s="943"/>
      <c r="D302" s="943" t="s">
        <v>1118</v>
      </c>
      <c r="E302" s="943"/>
      <c r="F302" s="161"/>
      <c r="G302" s="959"/>
      <c r="H302" s="989"/>
      <c r="I302" s="990"/>
    </row>
    <row r="303" spans="1:9">
      <c r="A303" s="850"/>
      <c r="B303" s="850"/>
      <c r="C303" s="943"/>
      <c r="D303" s="943" t="s">
        <v>1175</v>
      </c>
      <c r="E303" s="943"/>
      <c r="F303" s="161"/>
      <c r="G303" s="959"/>
      <c r="H303" s="993"/>
      <c r="I303" s="990"/>
    </row>
    <row r="304" spans="1:9">
      <c r="A304" s="850"/>
      <c r="B304" s="850"/>
      <c r="C304" s="943"/>
      <c r="D304" s="943" t="s">
        <v>258</v>
      </c>
      <c r="E304" s="943"/>
      <c r="F304" s="161"/>
      <c r="G304" s="959"/>
      <c r="H304" s="1011"/>
      <c r="I304" s="990"/>
    </row>
    <row r="305" spans="1:9">
      <c r="A305" s="850"/>
      <c r="B305" s="850"/>
      <c r="C305" s="943"/>
      <c r="D305" s="943"/>
      <c r="E305" s="943"/>
      <c r="F305" s="161"/>
      <c r="G305" s="959"/>
      <c r="H305" s="1011"/>
      <c r="I305" s="990"/>
    </row>
    <row r="306" spans="1:9">
      <c r="A306" s="850"/>
      <c r="B306" s="850"/>
      <c r="C306" s="943"/>
      <c r="D306" s="943"/>
      <c r="E306" s="943"/>
      <c r="F306" s="161"/>
      <c r="G306" s="959"/>
      <c r="H306" s="1011"/>
      <c r="I306" s="990"/>
    </row>
    <row r="307" spans="1:9" ht="12" customHeight="1">
      <c r="A307" s="963"/>
      <c r="B307" s="964"/>
      <c r="C307" s="964"/>
      <c r="D307" s="964"/>
      <c r="E307" s="964"/>
      <c r="F307" s="965"/>
      <c r="G307" s="966"/>
      <c r="H307" s="995"/>
      <c r="I307" s="996"/>
    </row>
    <row r="308" spans="1:9" ht="12" customHeight="1">
      <c r="A308" s="850" t="s">
        <v>211</v>
      </c>
      <c r="B308" s="943" t="s">
        <v>133</v>
      </c>
      <c r="C308" s="943"/>
      <c r="D308" s="943"/>
      <c r="E308" s="943"/>
      <c r="F308" s="944"/>
      <c r="G308" s="967"/>
      <c r="H308" s="997"/>
      <c r="I308" s="998"/>
    </row>
    <row r="309" spans="1:9" ht="12" customHeight="1">
      <c r="A309" s="968"/>
      <c r="B309" s="969"/>
      <c r="C309" s="969"/>
      <c r="D309" s="969"/>
      <c r="E309" s="969"/>
      <c r="F309" s="970"/>
      <c r="G309" s="971"/>
      <c r="H309" s="999"/>
      <c r="I309" s="1000"/>
    </row>
    <row r="310" spans="1:9" ht="12" customHeight="1">
      <c r="A310" s="943"/>
      <c r="B310" s="943"/>
      <c r="C310" s="943"/>
      <c r="D310" s="943"/>
      <c r="E310" s="943"/>
      <c r="F310" s="944"/>
      <c r="G310" s="967"/>
      <c r="H310" s="997"/>
      <c r="I310" s="1007"/>
    </row>
    <row r="311" spans="1:9">
      <c r="A311" s="943"/>
      <c r="B311" s="943"/>
      <c r="C311" s="943"/>
      <c r="D311" s="943"/>
      <c r="E311" s="943"/>
      <c r="F311" s="944"/>
      <c r="G311" s="945"/>
      <c r="H311" s="980"/>
      <c r="I311" s="981" t="s">
        <v>188</v>
      </c>
    </row>
    <row r="312" spans="1:9">
      <c r="A312" s="943"/>
      <c r="B312" s="943"/>
      <c r="C312" s="943"/>
      <c r="D312" s="943"/>
      <c r="E312" s="943"/>
      <c r="F312" s="944"/>
      <c r="G312" s="946"/>
      <c r="H312" s="980"/>
      <c r="I312" s="982"/>
    </row>
    <row r="313" spans="1:9">
      <c r="A313" s="947" t="s">
        <v>18</v>
      </c>
      <c r="B313" s="947"/>
      <c r="C313" s="948"/>
      <c r="D313" s="948"/>
      <c r="E313" s="948"/>
      <c r="F313" s="949"/>
      <c r="G313" s="950"/>
      <c r="H313" s="983"/>
      <c r="I313" s="984"/>
    </row>
    <row r="314" spans="1:9">
      <c r="A314" s="851" t="s">
        <v>19</v>
      </c>
      <c r="B314" s="851" t="s">
        <v>20</v>
      </c>
      <c r="C314" s="951"/>
      <c r="D314" s="951"/>
      <c r="E314" s="951" t="s">
        <v>21</v>
      </c>
      <c r="F314" s="952" t="s">
        <v>22</v>
      </c>
      <c r="G314" s="953" t="s">
        <v>23</v>
      </c>
      <c r="H314" s="985" t="s">
        <v>24</v>
      </c>
      <c r="I314" s="986" t="s">
        <v>25</v>
      </c>
    </row>
    <row r="315" spans="1:9">
      <c r="A315" s="954" t="s">
        <v>26</v>
      </c>
      <c r="B315" s="954" t="s">
        <v>27</v>
      </c>
      <c r="C315" s="955"/>
      <c r="D315" s="955"/>
      <c r="E315" s="955"/>
      <c r="F315" s="956"/>
      <c r="G315" s="957" t="s">
        <v>28</v>
      </c>
      <c r="H315" s="987"/>
      <c r="I315" s="988"/>
    </row>
    <row r="316" spans="1:9">
      <c r="A316" s="850"/>
      <c r="B316" s="850"/>
      <c r="C316" s="943"/>
      <c r="D316" s="943"/>
      <c r="E316" s="943"/>
      <c r="F316" s="944"/>
      <c r="G316" s="967"/>
      <c r="H316" s="997"/>
      <c r="I316" s="990"/>
    </row>
    <row r="317" spans="1:9">
      <c r="A317" s="850"/>
      <c r="B317" s="850"/>
      <c r="C317" s="943" t="s">
        <v>134</v>
      </c>
      <c r="D317" s="943"/>
      <c r="E317" s="943"/>
      <c r="F317" s="944"/>
      <c r="G317" s="967"/>
      <c r="H317" s="997"/>
      <c r="I317" s="998"/>
    </row>
    <row r="318" spans="1:9">
      <c r="A318" s="968"/>
      <c r="B318" s="968"/>
      <c r="C318" s="969"/>
      <c r="D318" s="969"/>
      <c r="E318" s="969"/>
      <c r="F318" s="970"/>
      <c r="G318" s="971"/>
      <c r="H318" s="999"/>
      <c r="I318" s="1000"/>
    </row>
    <row r="319" spans="1:9">
      <c r="A319" s="850"/>
      <c r="B319" s="851"/>
      <c r="C319" s="951"/>
      <c r="D319" s="943"/>
      <c r="E319" s="943"/>
      <c r="F319" s="161"/>
      <c r="G319" s="958"/>
      <c r="H319" s="1008"/>
      <c r="I319" s="1009"/>
    </row>
    <row r="320" spans="1:9">
      <c r="A320" s="850"/>
      <c r="B320" s="851"/>
      <c r="C320" s="943"/>
      <c r="D320" s="943" t="s">
        <v>120</v>
      </c>
      <c r="E320" s="943" t="s">
        <v>261</v>
      </c>
      <c r="F320" s="161" t="s">
        <v>51</v>
      </c>
      <c r="G320" s="161">
        <v>220</v>
      </c>
      <c r="H320" s="989"/>
      <c r="I320" s="991"/>
    </row>
    <row r="321" spans="1:9">
      <c r="A321" s="850"/>
      <c r="B321" s="850"/>
      <c r="C321" s="943"/>
      <c r="D321" s="943"/>
      <c r="E321" s="943"/>
      <c r="F321" s="161"/>
      <c r="G321" s="161"/>
      <c r="H321" s="989"/>
      <c r="I321" s="991"/>
    </row>
    <row r="322" spans="1:9">
      <c r="A322" s="850"/>
      <c r="B322" s="850"/>
      <c r="C322" s="943"/>
      <c r="D322" s="943" t="s">
        <v>124</v>
      </c>
      <c r="E322" s="943" t="s">
        <v>262</v>
      </c>
      <c r="F322" s="161" t="s">
        <v>51</v>
      </c>
      <c r="G322" s="161">
        <v>180</v>
      </c>
      <c r="H322" s="989"/>
      <c r="I322" s="991"/>
    </row>
    <row r="323" spans="1:9">
      <c r="A323" s="850"/>
      <c r="B323" s="850"/>
      <c r="C323" s="943"/>
      <c r="D323" s="943"/>
      <c r="E323" s="943"/>
      <c r="F323" s="161"/>
      <c r="G323" s="161"/>
      <c r="H323" s="989"/>
      <c r="I323" s="991"/>
    </row>
    <row r="324" spans="1:9">
      <c r="A324" s="850"/>
      <c r="B324" s="851" t="s">
        <v>438</v>
      </c>
      <c r="C324" s="951" t="s">
        <v>263</v>
      </c>
      <c r="D324" s="943"/>
      <c r="E324" s="943"/>
      <c r="F324" s="161"/>
      <c r="G324" s="161"/>
      <c r="H324" s="989"/>
      <c r="I324" s="990"/>
    </row>
    <row r="325" spans="1:9">
      <c r="A325" s="850"/>
      <c r="B325" s="851"/>
      <c r="C325" s="943"/>
      <c r="D325" s="943"/>
      <c r="E325" s="943"/>
      <c r="F325" s="161"/>
      <c r="G325" s="161"/>
      <c r="H325" s="989"/>
      <c r="I325" s="990"/>
    </row>
    <row r="326" spans="1:9">
      <c r="A326" s="850"/>
      <c r="B326" s="850"/>
      <c r="C326" s="943" t="s">
        <v>264</v>
      </c>
      <c r="D326" s="943"/>
      <c r="E326" s="943"/>
      <c r="F326" s="161"/>
      <c r="G326" s="161"/>
      <c r="H326" s="993"/>
      <c r="I326" s="990"/>
    </row>
    <row r="327" spans="1:9">
      <c r="A327" s="850"/>
      <c r="B327" s="850"/>
      <c r="C327" s="943" t="s">
        <v>265</v>
      </c>
      <c r="D327" s="943"/>
      <c r="E327" s="943"/>
      <c r="F327" s="161"/>
      <c r="G327" s="161"/>
      <c r="H327" s="993"/>
      <c r="I327" s="990"/>
    </row>
    <row r="328" spans="1:9">
      <c r="A328" s="850"/>
      <c r="B328" s="850"/>
      <c r="C328" s="943" t="s">
        <v>266</v>
      </c>
      <c r="D328" s="943"/>
      <c r="E328" s="943"/>
      <c r="F328" s="161"/>
      <c r="G328" s="161"/>
      <c r="H328" s="989"/>
      <c r="I328" s="991"/>
    </row>
    <row r="329" spans="1:9">
      <c r="A329" s="850"/>
      <c r="B329" s="851"/>
      <c r="C329" s="943" t="s">
        <v>1119</v>
      </c>
      <c r="D329" s="943"/>
      <c r="E329" s="943"/>
      <c r="F329" s="161"/>
      <c r="G329" s="161"/>
      <c r="H329" s="989"/>
      <c r="I329" s="991"/>
    </row>
    <row r="330" spans="1:9">
      <c r="A330" s="850"/>
      <c r="B330" s="851"/>
      <c r="C330" s="943" t="s">
        <v>1120</v>
      </c>
      <c r="D330" s="943"/>
      <c r="E330" s="943"/>
      <c r="F330" s="161"/>
      <c r="G330" s="161"/>
      <c r="H330" s="989"/>
      <c r="I330" s="991"/>
    </row>
    <row r="331" spans="1:9">
      <c r="A331" s="850"/>
      <c r="B331" s="851"/>
      <c r="C331" s="951"/>
      <c r="D331" s="943"/>
      <c r="E331" s="943"/>
      <c r="F331" s="161"/>
      <c r="G331" s="161"/>
      <c r="H331" s="989"/>
      <c r="I331" s="990"/>
    </row>
    <row r="332" spans="1:9">
      <c r="A332" s="850"/>
      <c r="B332" s="850"/>
      <c r="C332" s="972" t="s">
        <v>120</v>
      </c>
      <c r="D332" s="943" t="s">
        <v>1124</v>
      </c>
      <c r="E332" s="943"/>
      <c r="F332" s="161"/>
      <c r="G332" s="161"/>
      <c r="H332" s="989"/>
      <c r="I332" s="990"/>
    </row>
    <row r="333" spans="1:9">
      <c r="A333" s="850"/>
      <c r="B333" s="850"/>
      <c r="C333" s="972"/>
      <c r="D333" s="943" t="s">
        <v>1125</v>
      </c>
      <c r="E333" s="943"/>
      <c r="F333" s="161"/>
      <c r="G333" s="161"/>
      <c r="H333" s="989"/>
      <c r="I333" s="990"/>
    </row>
    <row r="334" spans="1:9">
      <c r="A334" s="850"/>
      <c r="B334" s="850"/>
      <c r="C334" s="972"/>
      <c r="D334" s="943" t="s">
        <v>1126</v>
      </c>
      <c r="E334" s="943"/>
      <c r="F334" s="161" t="s">
        <v>151</v>
      </c>
      <c r="G334" s="161">
        <v>2</v>
      </c>
      <c r="H334" s="989"/>
      <c r="I334" s="991"/>
    </row>
    <row r="335" spans="1:9">
      <c r="A335" s="850"/>
      <c r="B335" s="850"/>
      <c r="C335" s="972"/>
      <c r="D335" s="943" t="s">
        <v>1127</v>
      </c>
      <c r="E335" s="943"/>
      <c r="F335" s="161"/>
      <c r="G335" s="161"/>
      <c r="H335" s="989"/>
      <c r="I335" s="990"/>
    </row>
    <row r="336" spans="1:9">
      <c r="A336" s="850"/>
      <c r="B336" s="850"/>
      <c r="D336" s="943"/>
      <c r="E336" s="943"/>
      <c r="F336" s="161"/>
      <c r="G336" s="161"/>
      <c r="H336" s="989"/>
      <c r="I336" s="990"/>
    </row>
    <row r="337" spans="1:9">
      <c r="A337" s="850"/>
      <c r="B337" s="850"/>
      <c r="C337" s="943" t="s">
        <v>124</v>
      </c>
      <c r="D337" s="943" t="s">
        <v>1128</v>
      </c>
      <c r="E337" s="943"/>
      <c r="F337" s="161"/>
      <c r="G337" s="161"/>
      <c r="H337" s="989"/>
      <c r="I337" s="990"/>
    </row>
    <row r="338" spans="1:9">
      <c r="A338" s="850"/>
      <c r="B338" s="850"/>
      <c r="C338" s="943"/>
      <c r="D338" s="943" t="s">
        <v>1129</v>
      </c>
      <c r="E338" s="943"/>
      <c r="F338" s="161"/>
      <c r="G338" s="161"/>
      <c r="H338" s="989"/>
      <c r="I338" s="990"/>
    </row>
    <row r="339" spans="1:9">
      <c r="A339" s="850"/>
      <c r="B339" s="850"/>
      <c r="C339" s="976"/>
      <c r="D339" s="160" t="s">
        <v>1130</v>
      </c>
      <c r="E339" s="943"/>
      <c r="F339" s="161"/>
      <c r="G339" s="161"/>
      <c r="H339" s="989"/>
      <c r="I339" s="990"/>
    </row>
    <row r="340" spans="1:9">
      <c r="A340" s="850"/>
      <c r="B340" s="850"/>
      <c r="C340" s="976"/>
      <c r="D340" s="160" t="s">
        <v>1131</v>
      </c>
      <c r="E340" s="943"/>
      <c r="F340" s="161"/>
      <c r="G340" s="161"/>
      <c r="H340" s="989"/>
      <c r="I340" s="990"/>
    </row>
    <row r="341" spans="1:9">
      <c r="A341" s="850"/>
      <c r="B341" s="850"/>
      <c r="C341" s="976"/>
      <c r="D341" s="160" t="s">
        <v>1132</v>
      </c>
      <c r="E341" s="943"/>
      <c r="F341" s="161" t="s">
        <v>151</v>
      </c>
      <c r="G341" s="161">
        <v>2</v>
      </c>
      <c r="H341" s="989"/>
      <c r="I341" s="991"/>
    </row>
    <row r="342" spans="1:9">
      <c r="A342" s="850"/>
      <c r="B342" s="850"/>
      <c r="C342" s="943"/>
      <c r="D342" s="160" t="s">
        <v>1133</v>
      </c>
      <c r="E342" s="943"/>
      <c r="F342" s="161"/>
      <c r="G342" s="161"/>
      <c r="H342" s="989"/>
      <c r="I342" s="991"/>
    </row>
    <row r="343" spans="1:9">
      <c r="A343" s="850"/>
      <c r="B343" s="850"/>
      <c r="C343" s="943"/>
      <c r="E343" s="943"/>
      <c r="F343" s="161"/>
      <c r="G343" s="161"/>
      <c r="H343" s="989"/>
      <c r="I343" s="991"/>
    </row>
    <row r="344" spans="1:9">
      <c r="A344" s="850"/>
      <c r="B344" s="850"/>
      <c r="C344" s="943" t="s">
        <v>131</v>
      </c>
      <c r="D344" s="943" t="s">
        <v>267</v>
      </c>
      <c r="E344" s="943"/>
      <c r="F344" s="161"/>
      <c r="G344" s="161"/>
      <c r="H344" s="989"/>
      <c r="I344" s="990"/>
    </row>
    <row r="345" spans="1:9">
      <c r="A345" s="850"/>
      <c r="B345" s="850"/>
      <c r="C345" s="943"/>
      <c r="D345" s="943" t="s">
        <v>1134</v>
      </c>
      <c r="E345" s="943"/>
      <c r="F345" s="161"/>
      <c r="G345" s="161"/>
      <c r="H345" s="989"/>
      <c r="I345" s="990"/>
    </row>
    <row r="346" spans="1:9">
      <c r="A346" s="850"/>
      <c r="B346" s="850"/>
      <c r="C346" s="943"/>
      <c r="D346" s="943" t="s">
        <v>1135</v>
      </c>
      <c r="E346" s="943"/>
      <c r="F346" s="161" t="s">
        <v>151</v>
      </c>
      <c r="G346" s="161">
        <v>2</v>
      </c>
      <c r="H346" s="989"/>
      <c r="I346" s="991"/>
    </row>
    <row r="347" spans="1:9">
      <c r="A347" s="850"/>
      <c r="B347" s="850"/>
      <c r="C347" s="943"/>
      <c r="D347" s="943"/>
      <c r="E347" s="943"/>
      <c r="F347" s="161"/>
      <c r="G347" s="161"/>
      <c r="H347" s="989"/>
      <c r="I347" s="990"/>
    </row>
    <row r="348" spans="1:9">
      <c r="A348" s="850"/>
      <c r="B348" s="850"/>
      <c r="C348" s="943" t="s">
        <v>39</v>
      </c>
      <c r="D348" s="943" t="s">
        <v>1136</v>
      </c>
      <c r="E348" s="943"/>
      <c r="F348" s="161"/>
      <c r="G348" s="161"/>
      <c r="H348" s="989"/>
      <c r="I348" s="991"/>
    </row>
    <row r="349" spans="1:9">
      <c r="A349" s="850"/>
      <c r="B349" s="850"/>
      <c r="C349" s="943"/>
      <c r="D349" s="943" t="s">
        <v>268</v>
      </c>
      <c r="E349" s="943"/>
      <c r="F349" s="161"/>
      <c r="G349" s="161"/>
      <c r="H349" s="989"/>
      <c r="I349" s="991"/>
    </row>
    <row r="350" spans="1:9">
      <c r="A350" s="850"/>
      <c r="B350" s="850"/>
      <c r="C350" s="943"/>
      <c r="D350" s="943" t="s">
        <v>1137</v>
      </c>
      <c r="E350" s="943"/>
      <c r="F350" s="161"/>
      <c r="G350" s="161"/>
      <c r="H350" s="989"/>
      <c r="I350" s="990"/>
    </row>
    <row r="351" spans="1:9">
      <c r="A351" s="850"/>
      <c r="B351" s="850"/>
      <c r="C351" s="943"/>
      <c r="D351" s="943" t="s">
        <v>1138</v>
      </c>
      <c r="E351" s="943"/>
      <c r="F351" s="161"/>
      <c r="G351" s="161"/>
      <c r="H351" s="989"/>
      <c r="I351" s="990"/>
    </row>
    <row r="352" spans="1:9">
      <c r="A352" s="850"/>
      <c r="B352" s="850"/>
      <c r="C352" s="943"/>
      <c r="D352" s="943" t="s">
        <v>1139</v>
      </c>
      <c r="E352" s="943"/>
      <c r="F352" s="161"/>
      <c r="G352" s="161"/>
      <c r="H352" s="989"/>
      <c r="I352" s="991"/>
    </row>
    <row r="353" spans="1:9">
      <c r="A353" s="850"/>
      <c r="B353" s="850"/>
      <c r="C353" s="943"/>
      <c r="D353" s="943" t="s">
        <v>1140</v>
      </c>
      <c r="E353" s="943"/>
      <c r="F353" s="161"/>
      <c r="G353" s="161"/>
      <c r="H353" s="989"/>
      <c r="I353" s="991"/>
    </row>
    <row r="354" spans="1:9">
      <c r="A354" s="850"/>
      <c r="B354" s="851"/>
      <c r="C354" s="943"/>
      <c r="D354" s="943" t="s">
        <v>1141</v>
      </c>
      <c r="E354" s="943"/>
      <c r="F354" s="161" t="s">
        <v>151</v>
      </c>
      <c r="G354" s="161">
        <v>2</v>
      </c>
      <c r="H354" s="989"/>
      <c r="I354" s="991"/>
    </row>
    <row r="355" spans="1:9">
      <c r="A355" s="850"/>
      <c r="B355" s="850"/>
      <c r="C355" s="943"/>
      <c r="D355" s="943" t="s">
        <v>1142</v>
      </c>
      <c r="E355" s="943"/>
      <c r="F355" s="161"/>
      <c r="G355" s="161"/>
      <c r="H355" s="989"/>
      <c r="I355" s="990"/>
    </row>
    <row r="356" spans="1:9">
      <c r="A356" s="850"/>
      <c r="B356" s="850"/>
      <c r="C356" s="943"/>
      <c r="D356" s="943"/>
      <c r="E356" s="943"/>
      <c r="F356" s="161"/>
      <c r="G356" s="161"/>
      <c r="H356" s="989"/>
      <c r="I356" s="990"/>
    </row>
    <row r="357" spans="1:9">
      <c r="A357" s="850"/>
      <c r="B357" s="850"/>
      <c r="C357" s="943" t="s">
        <v>56</v>
      </c>
      <c r="D357" s="943" t="s">
        <v>1143</v>
      </c>
      <c r="E357" s="943"/>
      <c r="F357" s="161"/>
      <c r="G357" s="161"/>
      <c r="H357" s="989"/>
      <c r="I357" s="990"/>
    </row>
    <row r="358" spans="1:9">
      <c r="A358" s="850"/>
      <c r="B358" s="850"/>
      <c r="C358" s="943"/>
      <c r="D358" s="943" t="s">
        <v>1144</v>
      </c>
      <c r="E358" s="943"/>
      <c r="F358" s="161"/>
      <c r="G358" s="161"/>
      <c r="H358" s="989"/>
      <c r="I358" s="990"/>
    </row>
    <row r="359" spans="1:9">
      <c r="A359" s="850"/>
      <c r="B359" s="850"/>
      <c r="C359" s="943"/>
      <c r="D359" s="943" t="s">
        <v>1145</v>
      </c>
      <c r="E359" s="943"/>
      <c r="F359" s="161"/>
      <c r="G359" s="161"/>
      <c r="H359" s="989"/>
      <c r="I359" s="990"/>
    </row>
    <row r="360" spans="1:9">
      <c r="A360" s="850"/>
      <c r="B360" s="850"/>
      <c r="C360" s="943"/>
      <c r="D360" s="943" t="s">
        <v>1146</v>
      </c>
      <c r="E360" s="943"/>
      <c r="F360" s="161"/>
      <c r="G360" s="161"/>
      <c r="H360" s="989"/>
      <c r="I360" s="990"/>
    </row>
    <row r="361" spans="1:9">
      <c r="A361" s="850"/>
      <c r="B361" s="851"/>
      <c r="C361" s="951"/>
      <c r="D361" s="943" t="s">
        <v>1147</v>
      </c>
      <c r="E361" s="943"/>
      <c r="F361" s="161" t="s">
        <v>151</v>
      </c>
      <c r="G361" s="161">
        <v>2</v>
      </c>
      <c r="H361" s="989"/>
      <c r="I361" s="991"/>
    </row>
    <row r="362" spans="1:9">
      <c r="A362" s="850"/>
      <c r="B362" s="851"/>
      <c r="C362" s="951"/>
      <c r="D362" s="943" t="s">
        <v>1148</v>
      </c>
      <c r="E362" s="943"/>
      <c r="F362" s="161"/>
      <c r="G362" s="161"/>
      <c r="H362" s="989"/>
      <c r="I362" s="991"/>
    </row>
    <row r="363" spans="1:9">
      <c r="A363" s="850"/>
      <c r="B363" s="851"/>
      <c r="C363" s="951"/>
      <c r="D363" s="943"/>
      <c r="E363" s="943"/>
      <c r="F363" s="161"/>
      <c r="G363" s="161"/>
      <c r="H363" s="989"/>
      <c r="I363" s="991"/>
    </row>
    <row r="364" spans="1:9">
      <c r="A364" s="850"/>
      <c r="B364" s="851"/>
      <c r="C364" s="943" t="s">
        <v>56</v>
      </c>
      <c r="D364" s="943" t="s">
        <v>269</v>
      </c>
      <c r="E364" s="943"/>
      <c r="F364" s="161"/>
      <c r="G364" s="161"/>
      <c r="H364" s="989"/>
      <c r="I364" s="990"/>
    </row>
    <row r="365" spans="1:9">
      <c r="A365" s="850"/>
      <c r="B365" s="851"/>
      <c r="C365" s="943"/>
      <c r="D365" s="943"/>
      <c r="E365" s="943"/>
      <c r="F365" s="161"/>
      <c r="G365" s="161"/>
      <c r="H365" s="989"/>
      <c r="I365" s="990"/>
    </row>
    <row r="366" spans="1:9">
      <c r="A366" s="850"/>
      <c r="B366" s="850"/>
      <c r="C366" s="943"/>
      <c r="D366" s="943" t="s">
        <v>120</v>
      </c>
      <c r="E366" s="943" t="s">
        <v>1121</v>
      </c>
      <c r="F366" s="161"/>
      <c r="G366" s="161"/>
      <c r="H366" s="989"/>
      <c r="I366" s="990"/>
    </row>
    <row r="367" spans="1:9">
      <c r="A367" s="850"/>
      <c r="B367" s="850"/>
      <c r="C367" s="943"/>
      <c r="D367" s="943"/>
      <c r="E367" s="979" t="s">
        <v>1122</v>
      </c>
      <c r="F367" s="161"/>
      <c r="G367" s="161"/>
      <c r="H367" s="989"/>
      <c r="I367" s="990"/>
    </row>
    <row r="368" spans="1:9">
      <c r="A368" s="850"/>
      <c r="B368" s="850"/>
      <c r="C368" s="943"/>
      <c r="D368" s="943"/>
      <c r="E368" s="943" t="s">
        <v>1123</v>
      </c>
      <c r="F368" s="161" t="s">
        <v>151</v>
      </c>
      <c r="G368" s="161">
        <v>8</v>
      </c>
      <c r="H368" s="989"/>
      <c r="I368" s="991"/>
    </row>
    <row r="369" spans="1:9">
      <c r="A369" s="850"/>
      <c r="B369" s="851"/>
      <c r="C369" s="951"/>
      <c r="D369" s="943"/>
      <c r="E369" s="943"/>
      <c r="F369" s="161"/>
      <c r="G369" s="958"/>
      <c r="H369" s="989"/>
      <c r="I369" s="991"/>
    </row>
    <row r="370" spans="1:9">
      <c r="A370" s="850"/>
      <c r="B370" s="850"/>
      <c r="C370" s="943"/>
      <c r="D370" s="943"/>
      <c r="E370" s="943"/>
      <c r="F370" s="161"/>
      <c r="G370" s="958"/>
      <c r="H370" s="989"/>
      <c r="I370" s="991"/>
    </row>
    <row r="371" spans="1:9">
      <c r="A371" s="963"/>
      <c r="B371" s="964"/>
      <c r="C371" s="964"/>
      <c r="D371" s="964"/>
      <c r="E371" s="964"/>
      <c r="F371" s="965"/>
      <c r="G371" s="966"/>
      <c r="H371" s="995"/>
      <c r="I371" s="996"/>
    </row>
    <row r="372" spans="1:9">
      <c r="A372" s="850" t="s">
        <v>211</v>
      </c>
      <c r="B372" s="943" t="s">
        <v>133</v>
      </c>
      <c r="C372" s="943"/>
      <c r="D372" s="943"/>
      <c r="E372" s="943"/>
      <c r="F372" s="944"/>
      <c r="G372" s="967"/>
      <c r="H372" s="997"/>
      <c r="I372" s="998"/>
    </row>
    <row r="373" spans="1:9">
      <c r="A373" s="968"/>
      <c r="B373" s="969"/>
      <c r="C373" s="969"/>
      <c r="D373" s="969"/>
      <c r="E373" s="969"/>
      <c r="F373" s="970"/>
      <c r="G373" s="971"/>
      <c r="H373" s="999"/>
      <c r="I373" s="1000"/>
    </row>
    <row r="374" spans="1:9">
      <c r="A374" s="943"/>
      <c r="B374" s="943"/>
      <c r="C374" s="943"/>
      <c r="D374" s="943"/>
      <c r="E374" s="943"/>
      <c r="F374" s="944"/>
      <c r="G374" s="946"/>
      <c r="H374" s="980"/>
      <c r="I374" s="982"/>
    </row>
    <row r="375" spans="1:9">
      <c r="A375" s="943"/>
      <c r="B375" s="943"/>
      <c r="C375" s="943"/>
      <c r="D375" s="943"/>
      <c r="E375" s="943"/>
      <c r="F375" s="944"/>
      <c r="G375" s="945"/>
      <c r="H375" s="980"/>
      <c r="I375" s="981" t="s">
        <v>188</v>
      </c>
    </row>
    <row r="376" spans="1:9">
      <c r="A376" s="943"/>
      <c r="B376" s="943"/>
      <c r="C376" s="943"/>
      <c r="D376" s="943"/>
      <c r="E376" s="943"/>
      <c r="F376" s="944"/>
      <c r="G376" s="946"/>
      <c r="H376" s="980"/>
      <c r="I376" s="982"/>
    </row>
    <row r="377" spans="1:9">
      <c r="A377" s="947" t="s">
        <v>18</v>
      </c>
      <c r="B377" s="947"/>
      <c r="C377" s="948"/>
      <c r="D377" s="948"/>
      <c r="E377" s="948"/>
      <c r="F377" s="949"/>
      <c r="G377" s="950"/>
      <c r="H377" s="983"/>
      <c r="I377" s="984"/>
    </row>
    <row r="378" spans="1:9">
      <c r="A378" s="851" t="s">
        <v>19</v>
      </c>
      <c r="B378" s="851" t="s">
        <v>20</v>
      </c>
      <c r="C378" s="951"/>
      <c r="D378" s="951"/>
      <c r="E378" s="951" t="s">
        <v>21</v>
      </c>
      <c r="F378" s="952" t="s">
        <v>22</v>
      </c>
      <c r="G378" s="953" t="s">
        <v>23</v>
      </c>
      <c r="H378" s="985" t="s">
        <v>24</v>
      </c>
      <c r="I378" s="986" t="s">
        <v>25</v>
      </c>
    </row>
    <row r="379" spans="1:9">
      <c r="A379" s="954" t="s">
        <v>26</v>
      </c>
      <c r="B379" s="954" t="s">
        <v>27</v>
      </c>
      <c r="C379" s="955"/>
      <c r="D379" s="955"/>
      <c r="E379" s="955"/>
      <c r="F379" s="956"/>
      <c r="G379" s="957" t="s">
        <v>28</v>
      </c>
      <c r="H379" s="987"/>
      <c r="I379" s="988"/>
    </row>
    <row r="380" spans="1:9">
      <c r="A380" s="850"/>
      <c r="B380" s="850"/>
      <c r="C380" s="943"/>
      <c r="D380" s="943"/>
      <c r="E380" s="943"/>
      <c r="F380" s="944"/>
      <c r="G380" s="967"/>
      <c r="H380" s="997"/>
      <c r="I380" s="990"/>
    </row>
    <row r="381" spans="1:9">
      <c r="A381" s="850"/>
      <c r="B381" s="850"/>
      <c r="C381" s="943" t="s">
        <v>134</v>
      </c>
      <c r="D381" s="943"/>
      <c r="E381" s="943"/>
      <c r="F381" s="944"/>
      <c r="G381" s="967"/>
      <c r="H381" s="997"/>
      <c r="I381" s="998"/>
    </row>
    <row r="382" spans="1:9">
      <c r="A382" s="968"/>
      <c r="B382" s="968"/>
      <c r="C382" s="969"/>
      <c r="D382" s="969"/>
      <c r="E382" s="969"/>
      <c r="F382" s="970"/>
      <c r="G382" s="971"/>
      <c r="H382" s="999"/>
      <c r="I382" s="1000"/>
    </row>
    <row r="383" spans="1:9">
      <c r="A383" s="850"/>
      <c r="B383" s="850"/>
      <c r="C383" s="943"/>
      <c r="D383" s="943"/>
      <c r="E383" s="943"/>
      <c r="F383" s="161"/>
      <c r="G383" s="958"/>
      <c r="H383" s="989"/>
      <c r="I383" s="990"/>
    </row>
    <row r="384" spans="1:9">
      <c r="A384" s="850"/>
      <c r="B384" s="851" t="s">
        <v>439</v>
      </c>
      <c r="C384" s="951" t="s">
        <v>270</v>
      </c>
      <c r="D384" s="943"/>
      <c r="E384" s="943"/>
      <c r="F384" s="161"/>
      <c r="G384" s="959"/>
      <c r="H384" s="989"/>
      <c r="I384" s="990"/>
    </row>
    <row r="385" spans="1:9" ht="9.9499999999999993" customHeight="1">
      <c r="A385" s="850"/>
      <c r="B385" s="850"/>
      <c r="C385" s="943"/>
      <c r="D385" s="943"/>
      <c r="E385" s="943"/>
      <c r="F385" s="161"/>
      <c r="G385" s="959"/>
      <c r="H385" s="989"/>
      <c r="I385" s="990"/>
    </row>
    <row r="386" spans="1:9">
      <c r="A386" s="850"/>
      <c r="B386" s="850"/>
      <c r="C386" s="943" t="s">
        <v>120</v>
      </c>
      <c r="D386" s="160" t="s">
        <v>1149</v>
      </c>
      <c r="E386" s="943"/>
      <c r="F386" s="161"/>
      <c r="G386" s="959"/>
      <c r="H386" s="989"/>
      <c r="I386" s="991"/>
    </row>
    <row r="387" spans="1:9">
      <c r="A387" s="850"/>
      <c r="B387" s="850"/>
      <c r="C387" s="943"/>
      <c r="D387" s="160" t="s">
        <v>1150</v>
      </c>
      <c r="E387" s="943"/>
      <c r="F387" s="161" t="s">
        <v>151</v>
      </c>
      <c r="G387" s="161">
        <v>25</v>
      </c>
      <c r="H387" s="989"/>
      <c r="I387" s="991"/>
    </row>
    <row r="388" spans="1:9">
      <c r="A388" s="850"/>
      <c r="B388" s="850"/>
      <c r="C388" s="943"/>
      <c r="E388" s="943"/>
      <c r="F388" s="161"/>
      <c r="G388" s="161"/>
      <c r="H388" s="989"/>
      <c r="I388" s="990"/>
    </row>
    <row r="389" spans="1:9">
      <c r="A389" s="850"/>
      <c r="B389" s="850"/>
      <c r="C389" s="943" t="s">
        <v>124</v>
      </c>
      <c r="D389" s="160" t="s">
        <v>1151</v>
      </c>
      <c r="E389" s="943"/>
      <c r="F389" s="161"/>
      <c r="G389" s="161"/>
      <c r="H389" s="989"/>
      <c r="I389" s="990"/>
    </row>
    <row r="390" spans="1:9">
      <c r="A390" s="850"/>
      <c r="B390" s="850"/>
      <c r="C390" s="943"/>
      <c r="D390" s="160" t="s">
        <v>1152</v>
      </c>
      <c r="E390" s="943"/>
      <c r="F390" s="161"/>
      <c r="G390" s="161"/>
      <c r="H390" s="989"/>
      <c r="I390" s="990"/>
    </row>
    <row r="391" spans="1:9">
      <c r="A391" s="850"/>
      <c r="B391" s="850"/>
      <c r="C391" s="943"/>
      <c r="D391" s="943" t="s">
        <v>1153</v>
      </c>
      <c r="E391" s="943"/>
      <c r="F391" s="161" t="s">
        <v>151</v>
      </c>
      <c r="G391" s="161">
        <v>4</v>
      </c>
      <c r="H391" s="989"/>
      <c r="I391" s="991"/>
    </row>
    <row r="392" spans="1:9">
      <c r="A392" s="850"/>
      <c r="B392" s="851"/>
      <c r="C392" s="951"/>
      <c r="D392" s="943"/>
      <c r="E392" s="943"/>
      <c r="F392" s="161"/>
      <c r="G392" s="161"/>
      <c r="H392" s="989"/>
      <c r="I392" s="990"/>
    </row>
    <row r="393" spans="1:9">
      <c r="A393" s="850"/>
      <c r="B393" s="850"/>
      <c r="C393" s="943" t="s">
        <v>131</v>
      </c>
      <c r="D393" s="160" t="s">
        <v>1154</v>
      </c>
      <c r="E393" s="943"/>
      <c r="F393" s="161"/>
      <c r="G393" s="161"/>
      <c r="H393" s="989"/>
      <c r="I393" s="990"/>
    </row>
    <row r="394" spans="1:9">
      <c r="A394" s="850"/>
      <c r="B394" s="851"/>
      <c r="C394" s="951"/>
      <c r="D394" s="160" t="s">
        <v>1155</v>
      </c>
      <c r="E394" s="943"/>
      <c r="F394" s="161" t="s">
        <v>151</v>
      </c>
      <c r="G394" s="161">
        <v>11</v>
      </c>
      <c r="H394" s="989"/>
      <c r="I394" s="991"/>
    </row>
    <row r="395" spans="1:9">
      <c r="A395" s="850"/>
      <c r="B395" s="850"/>
      <c r="C395" s="943"/>
      <c r="D395" s="943"/>
      <c r="E395" s="943"/>
      <c r="F395" s="161"/>
      <c r="G395" s="161"/>
      <c r="H395" s="989"/>
      <c r="I395" s="990"/>
    </row>
    <row r="396" spans="1:9">
      <c r="A396" s="850"/>
      <c r="B396" s="850"/>
      <c r="C396" s="972" t="s">
        <v>39</v>
      </c>
      <c r="D396" s="943" t="s">
        <v>271</v>
      </c>
      <c r="E396" s="943"/>
      <c r="F396" s="161"/>
      <c r="G396" s="161"/>
      <c r="H396" s="989"/>
      <c r="I396" s="990"/>
    </row>
    <row r="397" spans="1:9">
      <c r="A397" s="850"/>
      <c r="B397" s="850"/>
      <c r="C397" s="972"/>
      <c r="D397" s="943"/>
      <c r="E397" s="943"/>
      <c r="F397" s="161"/>
      <c r="G397" s="161"/>
      <c r="H397" s="989"/>
      <c r="I397" s="990"/>
    </row>
    <row r="398" spans="1:9">
      <c r="A398" s="850"/>
      <c r="B398" s="850"/>
      <c r="C398" s="972"/>
      <c r="D398" s="943" t="s">
        <v>120</v>
      </c>
      <c r="E398" s="160" t="s">
        <v>272</v>
      </c>
      <c r="F398" s="161"/>
      <c r="G398" s="161"/>
      <c r="H398" s="989"/>
      <c r="I398" s="990"/>
    </row>
    <row r="399" spans="1:9">
      <c r="A399" s="850"/>
      <c r="B399" s="850"/>
      <c r="C399" s="972"/>
      <c r="D399" s="943"/>
      <c r="E399" s="160" t="s">
        <v>1156</v>
      </c>
      <c r="F399" s="161" t="s">
        <v>151</v>
      </c>
      <c r="G399" s="161">
        <v>4</v>
      </c>
      <c r="H399" s="989"/>
      <c r="I399" s="991"/>
    </row>
    <row r="400" spans="1:9">
      <c r="A400" s="850"/>
      <c r="B400" s="850"/>
      <c r="C400" s="972"/>
      <c r="D400" s="943"/>
      <c r="E400" s="943" t="s">
        <v>1157</v>
      </c>
      <c r="F400" s="161"/>
      <c r="G400" s="161"/>
      <c r="H400" s="989"/>
      <c r="I400" s="990"/>
    </row>
    <row r="401" spans="1:9" ht="9" customHeight="1">
      <c r="A401" s="850"/>
      <c r="B401" s="850"/>
      <c r="D401" s="943"/>
      <c r="E401" s="943"/>
      <c r="F401" s="161"/>
      <c r="G401" s="161"/>
      <c r="H401" s="989"/>
      <c r="I401" s="990"/>
    </row>
    <row r="402" spans="1:9">
      <c r="A402" s="850"/>
      <c r="B402" s="851" t="s">
        <v>440</v>
      </c>
      <c r="C402" s="951" t="s">
        <v>273</v>
      </c>
      <c r="D402" s="943"/>
      <c r="E402" s="943"/>
      <c r="F402" s="161"/>
      <c r="G402" s="161"/>
      <c r="H402" s="989"/>
      <c r="I402" s="990"/>
    </row>
    <row r="403" spans="1:9">
      <c r="A403" s="850"/>
      <c r="B403" s="850"/>
      <c r="C403" s="943"/>
      <c r="D403" s="943"/>
      <c r="E403" s="943"/>
      <c r="F403" s="161"/>
      <c r="G403" s="161"/>
      <c r="H403" s="989"/>
      <c r="I403" s="990"/>
    </row>
    <row r="404" spans="1:9">
      <c r="A404" s="850"/>
      <c r="B404" s="850"/>
      <c r="C404" s="943" t="s">
        <v>120</v>
      </c>
      <c r="D404" s="943" t="s">
        <v>274</v>
      </c>
      <c r="E404" s="943"/>
      <c r="F404" s="161"/>
      <c r="G404" s="161"/>
      <c r="H404" s="989"/>
      <c r="I404" s="990"/>
    </row>
    <row r="405" spans="1:9">
      <c r="A405" s="850"/>
      <c r="B405" s="850"/>
      <c r="C405" s="976"/>
      <c r="D405" s="160" t="s">
        <v>1158</v>
      </c>
      <c r="E405" s="943"/>
      <c r="F405" s="161"/>
      <c r="G405" s="161"/>
      <c r="H405" s="989"/>
      <c r="I405" s="990"/>
    </row>
    <row r="406" spans="1:9">
      <c r="A406" s="850"/>
      <c r="B406" s="850"/>
      <c r="C406" s="976"/>
      <c r="D406" s="160" t="s">
        <v>1159</v>
      </c>
      <c r="E406" s="943"/>
      <c r="F406" s="161"/>
      <c r="G406" s="161"/>
      <c r="H406" s="989"/>
      <c r="I406" s="990"/>
    </row>
    <row r="407" spans="1:9">
      <c r="A407" s="850"/>
      <c r="B407" s="850"/>
      <c r="C407" s="976"/>
      <c r="D407" s="160" t="s">
        <v>1160</v>
      </c>
      <c r="E407" s="943"/>
      <c r="F407" s="161"/>
      <c r="G407" s="161"/>
      <c r="H407" s="989"/>
      <c r="I407" s="990"/>
    </row>
    <row r="408" spans="1:9">
      <c r="A408" s="850"/>
      <c r="B408" s="850"/>
      <c r="C408" s="943"/>
      <c r="D408" s="943" t="s">
        <v>1161</v>
      </c>
      <c r="E408" s="943"/>
      <c r="F408" s="161"/>
      <c r="G408" s="161"/>
      <c r="H408" s="989"/>
      <c r="I408" s="990"/>
    </row>
    <row r="409" spans="1:9">
      <c r="A409" s="850"/>
      <c r="B409" s="850"/>
      <c r="C409" s="943"/>
      <c r="D409" s="943" t="s">
        <v>1162</v>
      </c>
      <c r="E409" s="943"/>
      <c r="F409" s="161" t="s">
        <v>151</v>
      </c>
      <c r="G409" s="161">
        <v>1</v>
      </c>
      <c r="H409" s="989"/>
      <c r="I409" s="991"/>
    </row>
    <row r="410" spans="1:9">
      <c r="A410" s="850"/>
      <c r="B410" s="850"/>
      <c r="C410" s="943"/>
      <c r="D410" s="943"/>
      <c r="E410" s="943"/>
      <c r="F410" s="161"/>
      <c r="G410" s="161"/>
      <c r="H410" s="989"/>
      <c r="I410" s="990"/>
    </row>
    <row r="411" spans="1:9">
      <c r="A411" s="850"/>
      <c r="B411" s="850"/>
      <c r="C411" s="943" t="s">
        <v>124</v>
      </c>
      <c r="D411" s="160" t="s">
        <v>1163</v>
      </c>
      <c r="E411" s="943"/>
      <c r="F411" s="161"/>
      <c r="G411" s="161"/>
      <c r="H411" s="989"/>
      <c r="I411" s="990"/>
    </row>
    <row r="412" spans="1:9">
      <c r="A412" s="850"/>
      <c r="B412" s="850"/>
      <c r="C412" s="943"/>
      <c r="D412" s="160" t="s">
        <v>1164</v>
      </c>
      <c r="E412" s="943"/>
      <c r="F412" s="161"/>
      <c r="G412" s="161"/>
      <c r="H412" s="989"/>
      <c r="I412" s="990"/>
    </row>
    <row r="413" spans="1:9">
      <c r="A413" s="850"/>
      <c r="B413" s="850"/>
      <c r="C413" s="943"/>
      <c r="D413" s="160" t="s">
        <v>1165</v>
      </c>
      <c r="E413" s="943"/>
      <c r="F413" s="161" t="s">
        <v>151</v>
      </c>
      <c r="G413" s="161">
        <v>2</v>
      </c>
      <c r="H413" s="989"/>
      <c r="I413" s="991"/>
    </row>
    <row r="414" spans="1:9">
      <c r="A414" s="850"/>
      <c r="B414" s="850"/>
      <c r="C414" s="943"/>
      <c r="D414" s="943" t="s">
        <v>1166</v>
      </c>
      <c r="E414" s="943"/>
      <c r="F414" s="161"/>
      <c r="G414" s="161"/>
      <c r="H414" s="989"/>
      <c r="I414" s="990"/>
    </row>
    <row r="415" spans="1:9">
      <c r="A415" s="850"/>
      <c r="B415" s="850"/>
      <c r="C415" s="943"/>
      <c r="D415" s="943"/>
      <c r="E415" s="943"/>
      <c r="F415" s="161"/>
      <c r="G415" s="161"/>
      <c r="H415" s="989"/>
      <c r="I415" s="990"/>
    </row>
    <row r="416" spans="1:9">
      <c r="A416" s="850"/>
      <c r="B416" s="851" t="s">
        <v>441</v>
      </c>
      <c r="C416" s="951" t="s">
        <v>275</v>
      </c>
      <c r="D416" s="943"/>
      <c r="E416" s="943"/>
      <c r="F416" s="161"/>
      <c r="G416" s="161"/>
      <c r="H416" s="989"/>
      <c r="I416" s="990"/>
    </row>
    <row r="417" spans="1:15">
      <c r="A417" s="850"/>
      <c r="B417" s="850"/>
      <c r="C417" s="943"/>
      <c r="D417" s="943"/>
      <c r="E417" s="943"/>
      <c r="F417" s="161"/>
      <c r="G417" s="161"/>
      <c r="H417" s="989"/>
      <c r="I417" s="990"/>
    </row>
    <row r="418" spans="1:15">
      <c r="A418" s="850"/>
      <c r="B418" s="850"/>
      <c r="C418" s="943" t="s">
        <v>120</v>
      </c>
      <c r="D418" s="160" t="s">
        <v>1167</v>
      </c>
      <c r="E418" s="943"/>
      <c r="F418" s="161"/>
      <c r="G418" s="161"/>
      <c r="H418" s="989"/>
      <c r="I418" s="990"/>
      <c r="O418" s="1030"/>
    </row>
    <row r="419" spans="1:15">
      <c r="A419" s="850"/>
      <c r="B419" s="850"/>
      <c r="C419" s="943"/>
      <c r="D419" s="160" t="s">
        <v>1168</v>
      </c>
      <c r="E419" s="943"/>
      <c r="F419" s="161"/>
      <c r="G419" s="161"/>
      <c r="H419" s="989"/>
      <c r="I419" s="990"/>
      <c r="O419" s="1030"/>
    </row>
    <row r="420" spans="1:15">
      <c r="A420" s="850"/>
      <c r="B420" s="851"/>
      <c r="C420" s="943"/>
      <c r="D420" s="160" t="s">
        <v>1169</v>
      </c>
      <c r="E420" s="943"/>
      <c r="F420" s="161"/>
      <c r="G420" s="161"/>
      <c r="H420" s="989"/>
      <c r="I420" s="990"/>
      <c r="O420" s="1030"/>
    </row>
    <row r="421" spans="1:15">
      <c r="A421" s="850"/>
      <c r="B421" s="850"/>
      <c r="C421" s="943"/>
      <c r="D421" s="160" t="s">
        <v>1170</v>
      </c>
      <c r="E421" s="943"/>
      <c r="F421" s="161"/>
      <c r="G421" s="161"/>
      <c r="H421" s="989"/>
      <c r="I421" s="990"/>
    </row>
    <row r="422" spans="1:15">
      <c r="A422" s="850"/>
      <c r="B422" s="850"/>
      <c r="C422" s="943"/>
      <c r="D422" s="943" t="s">
        <v>1171</v>
      </c>
      <c r="E422" s="943"/>
      <c r="F422" s="161" t="s">
        <v>151</v>
      </c>
      <c r="G422" s="161">
        <v>6</v>
      </c>
      <c r="H422" s="989"/>
      <c r="I422" s="991"/>
      <c r="O422" s="1031"/>
    </row>
    <row r="423" spans="1:15">
      <c r="A423" s="850"/>
      <c r="B423" s="850"/>
      <c r="C423" s="943"/>
      <c r="D423" s="943" t="s">
        <v>1172</v>
      </c>
      <c r="E423" s="943"/>
      <c r="F423" s="161"/>
      <c r="G423" s="161"/>
      <c r="H423" s="989"/>
      <c r="I423" s="990"/>
    </row>
    <row r="424" spans="1:15">
      <c r="A424" s="850"/>
      <c r="B424" s="850"/>
      <c r="C424" s="943"/>
      <c r="D424" s="943"/>
      <c r="E424" s="943"/>
      <c r="F424" s="161"/>
      <c r="G424" s="161"/>
      <c r="H424" s="989"/>
      <c r="I424" s="990"/>
    </row>
    <row r="425" spans="1:15">
      <c r="A425" s="850"/>
      <c r="B425" s="851" t="s">
        <v>442</v>
      </c>
      <c r="C425" s="951" t="s">
        <v>276</v>
      </c>
      <c r="D425" s="943"/>
      <c r="E425" s="943"/>
      <c r="F425" s="962"/>
      <c r="G425" s="161"/>
      <c r="H425" s="993"/>
      <c r="I425" s="994"/>
    </row>
    <row r="426" spans="1:15">
      <c r="A426" s="850"/>
      <c r="B426" s="850"/>
      <c r="C426" s="943"/>
      <c r="D426" s="943"/>
      <c r="E426" s="943"/>
      <c r="F426" s="962"/>
      <c r="G426" s="161"/>
      <c r="H426" s="993"/>
      <c r="I426" s="994"/>
    </row>
    <row r="427" spans="1:15">
      <c r="A427" s="850"/>
      <c r="B427" s="851"/>
      <c r="C427" s="943" t="s">
        <v>120</v>
      </c>
      <c r="D427" s="943" t="s">
        <v>277</v>
      </c>
      <c r="E427" s="943"/>
      <c r="F427" s="962"/>
      <c r="G427" s="161"/>
      <c r="H427" s="993"/>
      <c r="I427" s="994"/>
    </row>
    <row r="428" spans="1:15">
      <c r="A428" s="850"/>
      <c r="B428" s="850"/>
      <c r="C428" s="943"/>
      <c r="D428" s="943"/>
      <c r="E428" s="943"/>
      <c r="F428" s="962"/>
      <c r="G428" s="161"/>
      <c r="H428" s="993"/>
      <c r="I428" s="994"/>
    </row>
    <row r="429" spans="1:15">
      <c r="A429" s="850"/>
      <c r="B429" s="850"/>
      <c r="C429" s="943"/>
      <c r="D429" s="943" t="s">
        <v>120</v>
      </c>
      <c r="E429" s="943" t="s">
        <v>278</v>
      </c>
      <c r="F429" s="161"/>
      <c r="G429" s="161"/>
      <c r="H429" s="989"/>
      <c r="I429" s="990"/>
    </row>
    <row r="430" spans="1:15">
      <c r="A430" s="850"/>
      <c r="B430" s="850"/>
      <c r="C430" s="943"/>
      <c r="D430" s="943"/>
      <c r="E430" s="943" t="s">
        <v>279</v>
      </c>
      <c r="F430" s="161"/>
      <c r="G430" s="161"/>
      <c r="H430" s="989"/>
      <c r="I430" s="990"/>
    </row>
    <row r="431" spans="1:15">
      <c r="A431" s="850"/>
      <c r="B431" s="850"/>
      <c r="C431" s="943"/>
      <c r="D431" s="943"/>
      <c r="E431" s="943"/>
      <c r="F431" s="161"/>
      <c r="G431" s="161"/>
      <c r="H431" s="989"/>
      <c r="I431" s="990"/>
    </row>
    <row r="432" spans="1:15">
      <c r="A432" s="850"/>
      <c r="B432" s="850"/>
      <c r="C432" s="943"/>
      <c r="D432" s="943"/>
      <c r="E432" s="943" t="s">
        <v>280</v>
      </c>
      <c r="F432" s="161" t="s">
        <v>51</v>
      </c>
      <c r="G432" s="161">
        <v>200</v>
      </c>
      <c r="H432" s="989"/>
      <c r="I432" s="991"/>
    </row>
    <row r="433" spans="1:9">
      <c r="A433" s="850"/>
      <c r="B433" s="850"/>
      <c r="C433" s="943"/>
      <c r="D433" s="943"/>
      <c r="E433" s="943"/>
      <c r="F433" s="161"/>
      <c r="G433" s="161"/>
      <c r="H433" s="989"/>
      <c r="I433" s="990"/>
    </row>
    <row r="434" spans="1:9">
      <c r="A434" s="850"/>
      <c r="B434" s="850"/>
      <c r="C434" s="943"/>
      <c r="D434" s="943"/>
      <c r="E434" s="943" t="s">
        <v>281</v>
      </c>
      <c r="F434" s="161" t="s">
        <v>51</v>
      </c>
      <c r="G434" s="161">
        <v>460</v>
      </c>
      <c r="H434" s="989"/>
      <c r="I434" s="991"/>
    </row>
    <row r="435" spans="1:9">
      <c r="A435" s="850"/>
      <c r="B435" s="850"/>
      <c r="C435" s="943"/>
      <c r="D435" s="943"/>
      <c r="E435" s="943"/>
      <c r="F435" s="161"/>
      <c r="G435" s="958"/>
      <c r="H435" s="989"/>
      <c r="I435" s="990"/>
    </row>
    <row r="436" spans="1:9">
      <c r="A436" s="963"/>
      <c r="B436" s="964"/>
      <c r="C436" s="964"/>
      <c r="D436" s="964"/>
      <c r="E436" s="964"/>
      <c r="F436" s="965"/>
      <c r="G436" s="966"/>
      <c r="H436" s="995"/>
      <c r="I436" s="996"/>
    </row>
    <row r="437" spans="1:9">
      <c r="A437" s="850" t="s">
        <v>211</v>
      </c>
      <c r="B437" s="943" t="s">
        <v>133</v>
      </c>
      <c r="C437" s="943"/>
      <c r="D437" s="943"/>
      <c r="E437" s="943"/>
      <c r="F437" s="944"/>
      <c r="G437" s="967"/>
      <c r="H437" s="997"/>
      <c r="I437" s="998"/>
    </row>
    <row r="438" spans="1:9">
      <c r="A438" s="968"/>
      <c r="B438" s="969"/>
      <c r="C438" s="969"/>
      <c r="D438" s="969"/>
      <c r="E438" s="969"/>
      <c r="F438" s="970"/>
      <c r="G438" s="971"/>
      <c r="H438" s="999"/>
      <c r="I438" s="1000"/>
    </row>
    <row r="439" spans="1:9">
      <c r="A439" s="943"/>
      <c r="B439" s="943"/>
      <c r="C439" s="943"/>
      <c r="D439" s="943"/>
      <c r="E439" s="943"/>
      <c r="F439" s="944"/>
      <c r="G439" s="946"/>
      <c r="H439" s="980"/>
      <c r="I439" s="982"/>
    </row>
    <row r="440" spans="1:9">
      <c r="A440" s="943"/>
      <c r="B440" s="943"/>
      <c r="C440" s="943"/>
      <c r="D440" s="943"/>
      <c r="E440" s="943"/>
      <c r="F440" s="944"/>
      <c r="G440" s="945"/>
      <c r="H440" s="980"/>
      <c r="I440" s="981" t="s">
        <v>188</v>
      </c>
    </row>
    <row r="441" spans="1:9">
      <c r="A441" s="943"/>
      <c r="B441" s="943"/>
      <c r="C441" s="943"/>
      <c r="D441" s="943"/>
      <c r="E441" s="943"/>
      <c r="F441" s="944"/>
      <c r="G441" s="946"/>
      <c r="H441" s="980"/>
      <c r="I441" s="982"/>
    </row>
    <row r="442" spans="1:9">
      <c r="A442" s="947" t="s">
        <v>18</v>
      </c>
      <c r="B442" s="947"/>
      <c r="C442" s="948"/>
      <c r="D442" s="948"/>
      <c r="E442" s="948"/>
      <c r="F442" s="949"/>
      <c r="G442" s="950"/>
      <c r="H442" s="983"/>
      <c r="I442" s="984"/>
    </row>
    <row r="443" spans="1:9">
      <c r="A443" s="851" t="s">
        <v>19</v>
      </c>
      <c r="B443" s="851" t="s">
        <v>20</v>
      </c>
      <c r="C443" s="951"/>
      <c r="D443" s="951"/>
      <c r="E443" s="951" t="s">
        <v>21</v>
      </c>
      <c r="F443" s="952" t="s">
        <v>22</v>
      </c>
      <c r="G443" s="953" t="s">
        <v>23</v>
      </c>
      <c r="H443" s="985" t="s">
        <v>24</v>
      </c>
      <c r="I443" s="986" t="s">
        <v>25</v>
      </c>
    </row>
    <row r="444" spans="1:9">
      <c r="A444" s="954" t="s">
        <v>26</v>
      </c>
      <c r="B444" s="954" t="s">
        <v>27</v>
      </c>
      <c r="C444" s="955"/>
      <c r="D444" s="955"/>
      <c r="E444" s="955"/>
      <c r="F444" s="956"/>
      <c r="G444" s="957" t="s">
        <v>28</v>
      </c>
      <c r="H444" s="987"/>
      <c r="I444" s="988"/>
    </row>
    <row r="445" spans="1:9">
      <c r="A445" s="850"/>
      <c r="B445" s="850"/>
      <c r="C445" s="943"/>
      <c r="D445" s="943"/>
      <c r="E445" s="943"/>
      <c r="F445" s="944"/>
      <c r="G445" s="967"/>
      <c r="H445" s="997"/>
      <c r="I445" s="990"/>
    </row>
    <row r="446" spans="1:9">
      <c r="A446" s="850"/>
      <c r="B446" s="850"/>
      <c r="C446" s="943" t="s">
        <v>134</v>
      </c>
      <c r="D446" s="943"/>
      <c r="E446" s="943"/>
      <c r="F446" s="944"/>
      <c r="G446" s="967"/>
      <c r="H446" s="997"/>
      <c r="I446" s="998"/>
    </row>
    <row r="447" spans="1:9">
      <c r="A447" s="968"/>
      <c r="B447" s="968"/>
      <c r="C447" s="969"/>
      <c r="D447" s="969"/>
      <c r="E447" s="969"/>
      <c r="F447" s="970"/>
      <c r="G447" s="971"/>
      <c r="H447" s="999"/>
      <c r="I447" s="1000"/>
    </row>
    <row r="448" spans="1:9">
      <c r="A448" s="850"/>
      <c r="B448" s="850"/>
      <c r="C448" s="943" t="s">
        <v>124</v>
      </c>
      <c r="D448" s="943" t="s">
        <v>282</v>
      </c>
      <c r="E448" s="943"/>
      <c r="F448" s="977"/>
      <c r="G448" s="978"/>
      <c r="H448" s="1008"/>
      <c r="I448" s="1009"/>
    </row>
    <row r="449" spans="1:9">
      <c r="A449" s="850"/>
      <c r="B449" s="850"/>
      <c r="C449" s="943"/>
      <c r="E449" s="943"/>
      <c r="F449" s="161"/>
      <c r="G449" s="959"/>
      <c r="H449" s="989"/>
      <c r="I449" s="990"/>
    </row>
    <row r="450" spans="1:9">
      <c r="A450" s="850"/>
      <c r="B450" s="851"/>
      <c r="C450" s="943"/>
      <c r="D450" s="160" t="s">
        <v>283</v>
      </c>
      <c r="E450" s="943"/>
      <c r="F450" s="161"/>
      <c r="G450" s="959"/>
      <c r="H450" s="989"/>
      <c r="I450" s="990"/>
    </row>
    <row r="451" spans="1:9">
      <c r="A451" s="850"/>
      <c r="B451" s="851"/>
      <c r="C451" s="943"/>
      <c r="D451" s="160" t="s">
        <v>284</v>
      </c>
      <c r="E451" s="943"/>
      <c r="F451" s="161"/>
      <c r="G451" s="959"/>
      <c r="H451" s="989"/>
      <c r="I451" s="990"/>
    </row>
    <row r="452" spans="1:9">
      <c r="A452" s="850"/>
      <c r="B452" s="850"/>
      <c r="C452" s="943"/>
      <c r="D452" s="943" t="s">
        <v>285</v>
      </c>
      <c r="E452" s="943"/>
      <c r="F452" s="161"/>
      <c r="G452" s="959"/>
      <c r="H452" s="989"/>
      <c r="I452" s="990"/>
    </row>
    <row r="453" spans="1:9">
      <c r="A453" s="850"/>
      <c r="B453" s="850"/>
      <c r="C453" s="943"/>
      <c r="E453" s="943"/>
      <c r="F453" s="161"/>
      <c r="G453" s="958"/>
      <c r="H453" s="989"/>
      <c r="I453" s="990"/>
    </row>
    <row r="454" spans="1:9">
      <c r="A454" s="850"/>
      <c r="B454" s="850"/>
      <c r="C454" s="943"/>
      <c r="D454" s="160" t="s">
        <v>120</v>
      </c>
      <c r="E454" s="943" t="s">
        <v>286</v>
      </c>
      <c r="F454" s="161" t="s">
        <v>51</v>
      </c>
      <c r="G454" s="161">
        <v>210</v>
      </c>
      <c r="H454" s="989"/>
      <c r="I454" s="991"/>
    </row>
    <row r="455" spans="1:9">
      <c r="A455" s="850"/>
      <c r="B455" s="851"/>
      <c r="C455" s="943"/>
      <c r="E455" s="943"/>
      <c r="F455" s="161"/>
      <c r="G455" s="161"/>
      <c r="H455" s="989"/>
      <c r="I455" s="990"/>
    </row>
    <row r="456" spans="1:9">
      <c r="A456" s="850"/>
      <c r="B456" s="851" t="s">
        <v>443</v>
      </c>
      <c r="C456" s="951" t="s">
        <v>444</v>
      </c>
      <c r="D456" s="943"/>
      <c r="E456" s="943"/>
      <c r="F456" s="161"/>
      <c r="G456" s="161"/>
      <c r="H456" s="989"/>
      <c r="I456" s="990"/>
    </row>
    <row r="457" spans="1:9">
      <c r="A457" s="850"/>
      <c r="B457" s="850"/>
      <c r="C457" s="943"/>
      <c r="E457" s="943"/>
      <c r="F457" s="161"/>
      <c r="G457" s="161"/>
      <c r="H457" s="989"/>
      <c r="I457" s="990"/>
    </row>
    <row r="458" spans="1:9">
      <c r="A458" s="850"/>
      <c r="B458" s="851"/>
      <c r="C458" s="943" t="s">
        <v>120</v>
      </c>
      <c r="D458" s="160" t="s">
        <v>503</v>
      </c>
      <c r="E458" s="943"/>
      <c r="F458" s="161"/>
      <c r="G458" s="161"/>
      <c r="H458" s="989"/>
      <c r="I458" s="990"/>
    </row>
    <row r="459" spans="1:9">
      <c r="A459" s="850"/>
      <c r="B459" s="850"/>
      <c r="C459" s="943"/>
      <c r="D459" s="160" t="s">
        <v>1173</v>
      </c>
      <c r="E459" s="943"/>
      <c r="F459" s="161"/>
      <c r="G459" s="161"/>
      <c r="H459" s="989"/>
      <c r="I459" s="990"/>
    </row>
    <row r="460" spans="1:9">
      <c r="A460" s="850"/>
      <c r="B460" s="851"/>
      <c r="C460" s="951"/>
      <c r="D460" s="943" t="s">
        <v>1174</v>
      </c>
      <c r="E460" s="943"/>
      <c r="F460" s="161" t="s">
        <v>41</v>
      </c>
      <c r="G460" s="161">
        <v>5</v>
      </c>
      <c r="H460" s="989"/>
      <c r="I460" s="991"/>
    </row>
    <row r="461" spans="1:9">
      <c r="A461" s="850"/>
      <c r="B461" s="851"/>
      <c r="C461" s="943"/>
      <c r="E461" s="943"/>
      <c r="F461" s="161"/>
      <c r="G461" s="161"/>
      <c r="H461" s="989"/>
      <c r="I461" s="990"/>
    </row>
    <row r="462" spans="1:9">
      <c r="A462" s="850"/>
      <c r="B462" s="850"/>
      <c r="C462" s="943" t="s">
        <v>124</v>
      </c>
      <c r="D462" s="160" t="s">
        <v>504</v>
      </c>
      <c r="E462" s="943"/>
      <c r="F462" s="161"/>
      <c r="G462" s="161"/>
      <c r="H462" s="989"/>
      <c r="I462" s="990"/>
    </row>
    <row r="463" spans="1:9">
      <c r="A463" s="850"/>
      <c r="B463" s="851"/>
      <c r="C463" s="943"/>
      <c r="D463" s="160" t="s">
        <v>1173</v>
      </c>
      <c r="E463" s="943"/>
      <c r="F463" s="161"/>
      <c r="G463" s="161"/>
      <c r="H463" s="989"/>
      <c r="I463" s="990"/>
    </row>
    <row r="464" spans="1:9">
      <c r="A464" s="850"/>
      <c r="B464" s="850"/>
      <c r="C464" s="951"/>
      <c r="D464" s="943" t="s">
        <v>1174</v>
      </c>
      <c r="E464" s="943"/>
      <c r="F464" s="161" t="s">
        <v>41</v>
      </c>
      <c r="G464" s="161">
        <v>5</v>
      </c>
      <c r="H464" s="989"/>
      <c r="I464" s="991"/>
    </row>
    <row r="465" spans="1:9">
      <c r="A465" s="850"/>
      <c r="B465" s="851"/>
      <c r="C465" s="972"/>
      <c r="D465" s="943"/>
      <c r="F465" s="161"/>
      <c r="G465" s="161"/>
      <c r="H465" s="989"/>
      <c r="I465" s="991"/>
    </row>
    <row r="466" spans="1:9">
      <c r="A466" s="850"/>
      <c r="B466" s="851" t="s">
        <v>445</v>
      </c>
      <c r="C466" s="951" t="s">
        <v>446</v>
      </c>
      <c r="D466" s="943"/>
      <c r="E466" s="943"/>
      <c r="F466" s="161"/>
      <c r="G466" s="161"/>
      <c r="H466" s="989"/>
      <c r="I466" s="990"/>
    </row>
    <row r="467" spans="1:9">
      <c r="A467" s="850"/>
      <c r="B467" s="850"/>
      <c r="C467" s="943"/>
      <c r="E467" s="943"/>
      <c r="F467" s="161"/>
      <c r="G467" s="161"/>
      <c r="H467" s="989"/>
      <c r="I467" s="990"/>
    </row>
    <row r="468" spans="1:9">
      <c r="A468" s="850"/>
      <c r="B468" s="850"/>
      <c r="C468" s="943" t="s">
        <v>120</v>
      </c>
      <c r="D468" s="160" t="s">
        <v>447</v>
      </c>
      <c r="E468" s="943"/>
      <c r="F468" s="161"/>
      <c r="G468" s="161"/>
      <c r="H468" s="989"/>
      <c r="I468" s="990"/>
    </row>
    <row r="469" spans="1:9">
      <c r="A469" s="850"/>
      <c r="B469" s="851"/>
      <c r="C469" s="943"/>
      <c r="D469" s="943"/>
      <c r="E469" s="943"/>
      <c r="F469" s="161"/>
      <c r="G469" s="161"/>
      <c r="H469" s="989"/>
      <c r="I469" s="990"/>
    </row>
    <row r="470" spans="1:9">
      <c r="A470" s="850"/>
      <c r="B470" s="850"/>
      <c r="C470" s="951"/>
      <c r="D470" s="943" t="s">
        <v>120</v>
      </c>
      <c r="E470" s="943" t="s">
        <v>448</v>
      </c>
      <c r="F470" s="161" t="s">
        <v>151</v>
      </c>
      <c r="G470" s="161">
        <v>12</v>
      </c>
      <c r="H470" s="989"/>
      <c r="I470" s="991"/>
    </row>
    <row r="471" spans="1:9">
      <c r="A471" s="850"/>
      <c r="B471" s="851"/>
      <c r="C471" s="943"/>
      <c r="E471" s="943"/>
      <c r="F471" s="161"/>
      <c r="G471" s="161"/>
      <c r="H471" s="989"/>
      <c r="I471" s="990"/>
    </row>
    <row r="472" spans="1:9">
      <c r="A472" s="850"/>
      <c r="B472" s="851"/>
      <c r="C472" s="943"/>
      <c r="D472" s="943" t="s">
        <v>124</v>
      </c>
      <c r="E472" s="943" t="s">
        <v>636</v>
      </c>
      <c r="F472" s="161" t="s">
        <v>151</v>
      </c>
      <c r="G472" s="161">
        <v>1</v>
      </c>
      <c r="H472" s="989"/>
      <c r="I472" s="991"/>
    </row>
    <row r="473" spans="1:9">
      <c r="A473" s="850"/>
      <c r="B473" s="851"/>
      <c r="C473" s="943"/>
      <c r="E473" s="943"/>
      <c r="F473" s="161"/>
      <c r="G473" s="161"/>
      <c r="H473" s="989"/>
      <c r="I473" s="990"/>
    </row>
    <row r="474" spans="1:9">
      <c r="A474" s="850"/>
      <c r="B474" s="850"/>
      <c r="C474" s="951"/>
      <c r="D474" s="943" t="s">
        <v>131</v>
      </c>
      <c r="E474" s="943" t="s">
        <v>449</v>
      </c>
      <c r="F474" s="161" t="s">
        <v>151</v>
      </c>
      <c r="G474" s="161">
        <v>9</v>
      </c>
      <c r="H474" s="989"/>
      <c r="I474" s="991"/>
    </row>
    <row r="475" spans="1:9">
      <c r="A475" s="850"/>
      <c r="B475" s="850"/>
      <c r="C475" s="943"/>
      <c r="D475" s="943"/>
      <c r="E475" s="943"/>
      <c r="F475" s="161"/>
      <c r="G475" s="161"/>
      <c r="H475" s="989"/>
      <c r="I475" s="990"/>
    </row>
    <row r="476" spans="1:9">
      <c r="A476" s="850"/>
      <c r="B476" s="850"/>
      <c r="C476" s="972"/>
      <c r="D476" s="943" t="s">
        <v>39</v>
      </c>
      <c r="E476" s="943" t="s">
        <v>450</v>
      </c>
      <c r="F476" s="161" t="s">
        <v>151</v>
      </c>
      <c r="G476" s="161">
        <v>3</v>
      </c>
      <c r="H476" s="989"/>
      <c r="I476" s="991"/>
    </row>
    <row r="477" spans="1:9">
      <c r="A477" s="850"/>
      <c r="B477" s="850"/>
      <c r="C477" s="972"/>
      <c r="D477" s="943"/>
      <c r="E477" s="943"/>
      <c r="F477" s="161"/>
      <c r="G477" s="161"/>
      <c r="H477" s="989"/>
      <c r="I477" s="990"/>
    </row>
    <row r="478" spans="1:9">
      <c r="A478" s="850"/>
      <c r="B478" s="850"/>
      <c r="C478" s="972"/>
      <c r="D478" s="943" t="s">
        <v>56</v>
      </c>
      <c r="E478" s="160" t="s">
        <v>451</v>
      </c>
      <c r="F478" s="161" t="s">
        <v>151</v>
      </c>
      <c r="G478" s="161">
        <v>4</v>
      </c>
      <c r="H478" s="989"/>
      <c r="I478" s="991"/>
    </row>
    <row r="479" spans="1:9">
      <c r="A479" s="850"/>
      <c r="B479" s="850"/>
      <c r="C479" s="972"/>
      <c r="D479" s="943"/>
      <c r="F479" s="161"/>
      <c r="G479" s="161"/>
      <c r="H479" s="989"/>
      <c r="I479" s="990"/>
    </row>
    <row r="480" spans="1:9">
      <c r="A480" s="850"/>
      <c r="B480" s="851"/>
      <c r="C480" s="972"/>
      <c r="D480" s="943" t="s">
        <v>247</v>
      </c>
      <c r="E480" s="943" t="s">
        <v>452</v>
      </c>
      <c r="F480" s="161" t="s">
        <v>151</v>
      </c>
      <c r="G480" s="161">
        <v>1</v>
      </c>
      <c r="H480" s="989"/>
      <c r="I480" s="991"/>
    </row>
    <row r="481" spans="1:9">
      <c r="A481" s="850"/>
      <c r="B481" s="850"/>
      <c r="C481" s="951"/>
      <c r="D481" s="943"/>
      <c r="E481" s="943"/>
      <c r="F481" s="161"/>
      <c r="G481" s="161"/>
      <c r="H481" s="989"/>
      <c r="I481" s="990"/>
    </row>
    <row r="482" spans="1:9">
      <c r="A482" s="850"/>
      <c r="B482" s="850"/>
      <c r="C482" s="943" t="s">
        <v>124</v>
      </c>
      <c r="D482" s="943" t="s">
        <v>453</v>
      </c>
      <c r="E482" s="943"/>
      <c r="F482" s="161"/>
      <c r="G482" s="161"/>
      <c r="H482" s="989"/>
      <c r="I482" s="990"/>
    </row>
    <row r="483" spans="1:9">
      <c r="A483" s="850"/>
      <c r="B483" s="850"/>
      <c r="C483" s="943"/>
      <c r="D483" s="943"/>
      <c r="E483" s="943"/>
      <c r="F483" s="161"/>
      <c r="G483" s="161"/>
      <c r="H483" s="989"/>
      <c r="I483" s="990"/>
    </row>
    <row r="484" spans="1:9">
      <c r="A484" s="850"/>
      <c r="B484" s="850"/>
      <c r="C484" s="976"/>
      <c r="D484" s="160" t="s">
        <v>120</v>
      </c>
      <c r="E484" s="943" t="s">
        <v>454</v>
      </c>
      <c r="F484" s="161" t="s">
        <v>151</v>
      </c>
      <c r="G484" s="161">
        <v>56</v>
      </c>
      <c r="H484" s="989"/>
      <c r="I484" s="991"/>
    </row>
    <row r="485" spans="1:9">
      <c r="A485" s="850"/>
      <c r="B485" s="850"/>
      <c r="C485" s="976"/>
      <c r="E485" s="943"/>
      <c r="F485" s="161"/>
      <c r="G485" s="161"/>
      <c r="H485" s="989"/>
      <c r="I485" s="990"/>
    </row>
    <row r="486" spans="1:9">
      <c r="A486" s="850"/>
      <c r="B486" s="850"/>
      <c r="C486" s="976"/>
      <c r="D486" s="160" t="s">
        <v>124</v>
      </c>
      <c r="E486" s="943" t="s">
        <v>455</v>
      </c>
      <c r="F486" s="161" t="s">
        <v>151</v>
      </c>
      <c r="G486" s="161">
        <v>24</v>
      </c>
      <c r="H486" s="989"/>
      <c r="I486" s="991"/>
    </row>
    <row r="487" spans="1:9">
      <c r="A487" s="850"/>
      <c r="B487" s="850"/>
      <c r="C487" s="943"/>
      <c r="D487" s="943"/>
      <c r="E487" s="943"/>
      <c r="F487" s="161"/>
      <c r="G487" s="161"/>
      <c r="H487" s="989"/>
      <c r="I487" s="990"/>
    </row>
    <row r="488" spans="1:9">
      <c r="A488" s="850"/>
      <c r="B488" s="850"/>
      <c r="C488" s="943"/>
      <c r="D488" s="943" t="s">
        <v>131</v>
      </c>
      <c r="E488" s="943" t="s">
        <v>456</v>
      </c>
      <c r="F488" s="161" t="s">
        <v>151</v>
      </c>
      <c r="G488" s="161">
        <v>20</v>
      </c>
      <c r="H488" s="989"/>
      <c r="I488" s="991"/>
    </row>
    <row r="489" spans="1:9">
      <c r="A489" s="850"/>
      <c r="B489" s="850"/>
      <c r="C489" s="943"/>
      <c r="D489" s="943"/>
      <c r="E489" s="943"/>
      <c r="F489" s="161"/>
      <c r="G489" s="161"/>
      <c r="H489" s="989"/>
      <c r="I489" s="990"/>
    </row>
    <row r="490" spans="1:9">
      <c r="A490" s="850"/>
      <c r="B490" s="850"/>
      <c r="C490" s="943"/>
      <c r="D490" s="943" t="s">
        <v>39</v>
      </c>
      <c r="E490" s="943" t="s">
        <v>457</v>
      </c>
      <c r="F490" s="161" t="s">
        <v>151</v>
      </c>
      <c r="G490" s="161">
        <v>10</v>
      </c>
      <c r="H490" s="989"/>
      <c r="I490" s="991"/>
    </row>
    <row r="491" spans="1:9">
      <c r="A491" s="850"/>
      <c r="B491" s="850"/>
      <c r="C491" s="943"/>
      <c r="D491" s="943"/>
      <c r="E491" s="943"/>
      <c r="F491" s="161"/>
      <c r="G491" s="161"/>
      <c r="H491" s="989"/>
      <c r="I491" s="991"/>
    </row>
    <row r="492" spans="1:9">
      <c r="A492" s="850"/>
      <c r="B492" s="850"/>
      <c r="C492" s="943"/>
      <c r="D492" s="943"/>
      <c r="E492" s="943"/>
      <c r="F492" s="161"/>
      <c r="G492" s="161"/>
      <c r="H492" s="989"/>
      <c r="I492" s="991"/>
    </row>
    <row r="493" spans="1:9">
      <c r="A493" s="850"/>
      <c r="B493" s="850"/>
      <c r="C493" s="943"/>
      <c r="D493" s="943"/>
      <c r="E493" s="943"/>
      <c r="F493" s="161"/>
      <c r="G493" s="161"/>
      <c r="H493" s="989"/>
      <c r="I493" s="991"/>
    </row>
    <row r="494" spans="1:9">
      <c r="A494" s="850"/>
      <c r="B494" s="850"/>
      <c r="C494" s="943"/>
      <c r="D494" s="943"/>
      <c r="E494" s="943"/>
      <c r="F494" s="161"/>
      <c r="G494" s="958"/>
      <c r="H494" s="989"/>
      <c r="I494" s="991"/>
    </row>
    <row r="495" spans="1:9">
      <c r="A495" s="850"/>
      <c r="B495" s="850"/>
      <c r="C495" s="943"/>
      <c r="D495" s="943"/>
      <c r="E495" s="943"/>
      <c r="F495" s="161"/>
      <c r="G495" s="958"/>
      <c r="H495" s="989"/>
      <c r="I495" s="991"/>
    </row>
    <row r="496" spans="1:9">
      <c r="A496" s="850"/>
      <c r="B496" s="850"/>
      <c r="C496" s="943"/>
      <c r="D496" s="943"/>
      <c r="E496" s="943"/>
      <c r="F496" s="161"/>
      <c r="G496" s="958"/>
      <c r="H496" s="989"/>
      <c r="I496" s="991"/>
    </row>
    <row r="497" spans="1:9">
      <c r="A497" s="850"/>
      <c r="B497" s="850"/>
      <c r="C497" s="943"/>
      <c r="D497" s="943"/>
      <c r="E497" s="943"/>
      <c r="F497" s="161"/>
      <c r="G497" s="958"/>
      <c r="H497" s="989"/>
      <c r="I497" s="991"/>
    </row>
    <row r="498" spans="1:9">
      <c r="A498" s="850"/>
      <c r="B498" s="850"/>
      <c r="C498" s="943"/>
      <c r="D498" s="943"/>
      <c r="E498" s="943"/>
      <c r="F498" s="161"/>
      <c r="G498" s="958"/>
      <c r="H498" s="989"/>
      <c r="I498" s="991"/>
    </row>
    <row r="499" spans="1:9">
      <c r="A499" s="850"/>
      <c r="B499" s="850"/>
      <c r="C499" s="943"/>
      <c r="D499" s="943"/>
      <c r="E499" s="943"/>
      <c r="F499" s="161"/>
      <c r="G499" s="958"/>
      <c r="H499" s="989"/>
      <c r="I499" s="991"/>
    </row>
    <row r="500" spans="1:9">
      <c r="A500" s="850"/>
      <c r="B500" s="850"/>
      <c r="C500" s="943"/>
      <c r="D500" s="943"/>
      <c r="E500" s="943"/>
      <c r="F500" s="161"/>
      <c r="G500" s="958"/>
      <c r="H500" s="989"/>
      <c r="I500" s="990"/>
    </row>
    <row r="501" spans="1:9">
      <c r="A501" s="850"/>
      <c r="B501" s="850"/>
      <c r="C501" s="943"/>
      <c r="D501" s="943"/>
      <c r="E501" s="943"/>
      <c r="F501" s="161"/>
      <c r="G501" s="958"/>
      <c r="H501" s="989"/>
      <c r="I501" s="990"/>
    </row>
    <row r="502" spans="1:9">
      <c r="A502" s="963"/>
      <c r="B502" s="964"/>
      <c r="C502" s="964"/>
      <c r="D502" s="964"/>
      <c r="E502" s="964"/>
      <c r="F502" s="965"/>
      <c r="G502" s="966"/>
      <c r="H502" s="995"/>
      <c r="I502" s="996"/>
    </row>
    <row r="503" spans="1:9">
      <c r="A503" s="850"/>
      <c r="B503" s="951" t="s">
        <v>287</v>
      </c>
      <c r="C503" s="943"/>
      <c r="D503" s="943"/>
      <c r="E503" s="943"/>
      <c r="F503" s="944"/>
      <c r="G503" s="967"/>
      <c r="H503" s="997"/>
      <c r="I503" s="998"/>
    </row>
    <row r="504" spans="1:9">
      <c r="A504" s="968"/>
      <c r="B504" s="969"/>
      <c r="C504" s="969"/>
      <c r="D504" s="969"/>
      <c r="E504" s="969"/>
      <c r="F504" s="970"/>
      <c r="G504" s="971"/>
      <c r="H504" s="999"/>
      <c r="I504" s="1000"/>
    </row>
  </sheetData>
  <mergeCells count="1">
    <mergeCell ref="J19:Q39"/>
  </mergeCells>
  <printOptions horizontalCentered="1" verticalCentered="1"/>
  <pageMargins left="0.7" right="0.7" top="0.75" bottom="0.75" header="0.3" footer="0.3"/>
  <pageSetup paperSize="9" scale="98" firstPageNumber="32" fitToHeight="0" orientation="portrait" useFirstPageNumber="1" horizontalDpi="300" verticalDpi="300" r:id="rId1"/>
  <headerFooter alignWithMargins="0">
    <oddHeader>&amp;CC2.&amp;P</oddHeader>
    <oddFooter>&amp;L&amp;"Arial,Italic"&amp;8 1006 (ENGACES 02/2016)</oddFooter>
  </headerFooter>
  <rowBreaks count="7" manualBreakCount="7">
    <brk id="61" max="16383" man="1"/>
    <brk id="122" max="8" man="1"/>
    <brk id="184" max="8" man="1"/>
    <brk id="247" max="6" man="1"/>
    <brk id="309" max="6" man="1"/>
    <brk id="373" max="6" man="1"/>
    <brk id="43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9"/>
  <sheetViews>
    <sheetView view="pageBreakPreview" topLeftCell="A75" zoomScaleNormal="100" zoomScaleSheetLayoutView="100" workbookViewId="0">
      <selection activeCell="L103" sqref="L103"/>
    </sheetView>
  </sheetViews>
  <sheetFormatPr defaultColWidth="9.140625" defaultRowHeight="12.75"/>
  <cols>
    <col min="1" max="1" width="8.85546875" style="146" customWidth="1"/>
    <col min="2" max="2" width="6.140625" style="146" customWidth="1"/>
    <col min="3" max="4" width="3.85546875" style="146" customWidth="1"/>
    <col min="5" max="5" width="37.42578125" style="146" customWidth="1"/>
    <col min="6" max="6" width="5.85546875" style="146" customWidth="1"/>
    <col min="7" max="7" width="7" style="146" customWidth="1"/>
    <col min="8" max="8" width="10.85546875" style="146" customWidth="1"/>
    <col min="9" max="9" width="13.140625" style="131" customWidth="1"/>
    <col min="10" max="16384" width="9.140625" style="146"/>
  </cols>
  <sheetData>
    <row r="2" spans="1:9" ht="12" customHeight="1">
      <c r="B2" s="141"/>
      <c r="C2" s="141"/>
      <c r="D2" s="141"/>
      <c r="E2" s="141"/>
      <c r="F2" s="140"/>
      <c r="G2" s="28"/>
      <c r="H2" s="27"/>
      <c r="I2" s="57" t="s">
        <v>1184</v>
      </c>
    </row>
    <row r="3" spans="1:9" ht="12" customHeight="1">
      <c r="B3" s="141"/>
      <c r="C3" s="141"/>
      <c r="D3" s="141"/>
      <c r="E3" s="141"/>
      <c r="F3" s="140"/>
      <c r="G3" s="27"/>
      <c r="H3" s="27"/>
      <c r="I3" s="58"/>
    </row>
    <row r="4" spans="1:9" ht="12" customHeight="1">
      <c r="A4" s="671" t="s">
        <v>18</v>
      </c>
      <c r="B4" s="182"/>
      <c r="C4" s="181"/>
      <c r="D4" s="181"/>
      <c r="E4" s="181"/>
      <c r="F4" s="180"/>
      <c r="G4" s="6"/>
      <c r="H4" s="143"/>
      <c r="I4" s="142"/>
    </row>
    <row r="5" spans="1:9" ht="12" customHeight="1">
      <c r="A5" s="672" t="s">
        <v>19</v>
      </c>
      <c r="B5" s="175" t="s">
        <v>20</v>
      </c>
      <c r="C5" s="172"/>
      <c r="D5" s="172"/>
      <c r="E5" s="172" t="s">
        <v>21</v>
      </c>
      <c r="F5" s="179" t="s">
        <v>22</v>
      </c>
      <c r="G5" s="11" t="s">
        <v>1185</v>
      </c>
      <c r="H5" s="11" t="s">
        <v>854</v>
      </c>
      <c r="I5" s="40" t="s">
        <v>25</v>
      </c>
    </row>
    <row r="6" spans="1:9" ht="12" customHeight="1">
      <c r="A6" s="673" t="s">
        <v>26</v>
      </c>
      <c r="B6" s="178" t="s">
        <v>27</v>
      </c>
      <c r="C6" s="177"/>
      <c r="D6" s="177"/>
      <c r="E6" s="177"/>
      <c r="F6" s="176"/>
      <c r="G6" s="674"/>
      <c r="H6" s="16"/>
      <c r="I6" s="41"/>
    </row>
    <row r="7" spans="1:9" ht="12" customHeight="1">
      <c r="A7" s="315"/>
      <c r="B7" s="173"/>
      <c r="C7" s="141"/>
      <c r="D7" s="141"/>
      <c r="E7" s="141"/>
      <c r="F7" s="676"/>
      <c r="G7" s="677"/>
      <c r="H7" s="30"/>
      <c r="I7" s="56" t="s">
        <v>61</v>
      </c>
    </row>
    <row r="8" spans="1:9" ht="12" customHeight="1">
      <c r="A8" s="315" t="s">
        <v>855</v>
      </c>
      <c r="B8" s="173"/>
      <c r="C8" s="21" t="s">
        <v>856</v>
      </c>
      <c r="D8" s="21"/>
      <c r="E8" s="141"/>
      <c r="F8" s="174"/>
      <c r="G8" s="677"/>
      <c r="H8" s="30"/>
      <c r="I8" s="56" t="str">
        <f>IF(OR(AND(G8="Prov",H8="Sum"),(H8="PC Sum")),". . . . . . . . .00",IF(ISERR(G8*H8),"",IF(G8*H8=0,"",ROUND(G8*H8,2))))</f>
        <v/>
      </c>
    </row>
    <row r="9" spans="1:9" ht="12" customHeight="1">
      <c r="A9" s="315"/>
      <c r="B9" s="173"/>
      <c r="C9" s="678" t="s">
        <v>857</v>
      </c>
      <c r="D9" s="141"/>
      <c r="E9" s="141"/>
      <c r="F9" s="174"/>
      <c r="G9" s="677"/>
      <c r="H9" s="30"/>
      <c r="I9" s="56"/>
    </row>
    <row r="10" spans="1:9" ht="12" customHeight="1">
      <c r="A10" s="315"/>
      <c r="B10" s="173"/>
      <c r="C10" s="678"/>
      <c r="D10" s="141"/>
      <c r="E10" s="141"/>
      <c r="F10" s="174"/>
      <c r="G10" s="677"/>
      <c r="H10" s="30"/>
      <c r="I10" s="56"/>
    </row>
    <row r="11" spans="1:9" ht="12" customHeight="1">
      <c r="A11" s="315"/>
      <c r="B11" s="175"/>
      <c r="C11" s="678" t="s">
        <v>1186</v>
      </c>
      <c r="D11" s="141"/>
      <c r="E11" s="141"/>
      <c r="F11" s="174"/>
      <c r="G11" s="189"/>
      <c r="H11" s="30"/>
      <c r="I11" s="56"/>
    </row>
    <row r="12" spans="1:9" ht="12" customHeight="1">
      <c r="A12" s="315"/>
      <c r="B12" s="175"/>
      <c r="C12" s="172"/>
      <c r="D12" s="141"/>
      <c r="E12" s="141"/>
      <c r="F12" s="174"/>
      <c r="G12" s="189"/>
      <c r="H12" s="681"/>
      <c r="I12" s="293"/>
    </row>
    <row r="13" spans="1:9" ht="12" customHeight="1">
      <c r="A13" s="315"/>
      <c r="B13" s="175" t="s">
        <v>961</v>
      </c>
      <c r="C13" s="172" t="s">
        <v>962</v>
      </c>
      <c r="D13" s="141"/>
      <c r="E13" s="141"/>
      <c r="F13" s="174" t="s">
        <v>51</v>
      </c>
      <c r="G13" s="677">
        <v>10000</v>
      </c>
      <c r="H13" s="852"/>
      <c r="I13" s="293"/>
    </row>
    <row r="14" spans="1:9" ht="12" customHeight="1">
      <c r="A14" s="315"/>
      <c r="B14" s="175"/>
      <c r="C14" s="172"/>
      <c r="D14" s="141"/>
      <c r="E14" s="141"/>
      <c r="F14" s="174"/>
      <c r="G14" s="677"/>
      <c r="H14" s="852"/>
      <c r="I14" s="293"/>
    </row>
    <row r="15" spans="1:9" ht="12" customHeight="1">
      <c r="A15" s="315"/>
      <c r="B15" s="175" t="s">
        <v>963</v>
      </c>
      <c r="C15" s="172" t="s">
        <v>964</v>
      </c>
      <c r="D15" s="141"/>
      <c r="E15" s="141"/>
      <c r="F15" s="174"/>
      <c r="G15" s="677"/>
      <c r="H15" s="854"/>
      <c r="I15" s="293"/>
    </row>
    <row r="16" spans="1:9" ht="12" customHeight="1">
      <c r="A16" s="315"/>
      <c r="B16" s="175"/>
      <c r="C16" s="172" t="s">
        <v>965</v>
      </c>
      <c r="D16" s="141"/>
      <c r="E16" s="141"/>
      <c r="F16" s="174"/>
      <c r="G16" s="189"/>
      <c r="H16" s="852"/>
      <c r="I16" s="293"/>
    </row>
    <row r="17" spans="1:13" ht="12" customHeight="1">
      <c r="A17" s="315"/>
      <c r="B17" s="175"/>
      <c r="C17" s="141" t="s">
        <v>1228</v>
      </c>
      <c r="D17" s="141"/>
      <c r="E17" s="141"/>
      <c r="F17" s="174" t="s">
        <v>51</v>
      </c>
      <c r="G17" s="189">
        <v>10000</v>
      </c>
      <c r="H17" s="852"/>
      <c r="I17" s="293"/>
    </row>
    <row r="18" spans="1:13" ht="12" customHeight="1">
      <c r="A18" s="315"/>
      <c r="B18" s="175"/>
      <c r="C18" s="172"/>
      <c r="D18" s="141"/>
      <c r="E18" s="141"/>
      <c r="F18" s="174"/>
      <c r="G18" s="189"/>
      <c r="H18" s="852"/>
      <c r="I18" s="293"/>
    </row>
    <row r="19" spans="1:13" ht="12" customHeight="1">
      <c r="A19" s="315"/>
      <c r="B19" s="175" t="s">
        <v>966</v>
      </c>
      <c r="C19" s="172" t="s">
        <v>967</v>
      </c>
      <c r="D19" s="141"/>
      <c r="E19" s="141"/>
      <c r="F19" s="174"/>
      <c r="G19" s="677"/>
      <c r="H19" s="852"/>
      <c r="I19" s="293"/>
    </row>
    <row r="20" spans="1:13" ht="12" customHeight="1">
      <c r="A20" s="315"/>
      <c r="B20" s="173"/>
      <c r="C20" s="172" t="s">
        <v>968</v>
      </c>
      <c r="D20" s="141"/>
      <c r="E20" s="141"/>
      <c r="F20" s="174"/>
      <c r="G20" s="189"/>
      <c r="H20" s="852"/>
      <c r="I20" s="293"/>
    </row>
    <row r="21" spans="1:13" ht="12" customHeight="1">
      <c r="A21" s="315"/>
      <c r="B21" s="173"/>
      <c r="C21" s="172" t="s">
        <v>969</v>
      </c>
      <c r="D21" s="141"/>
      <c r="E21" s="141"/>
      <c r="F21" s="174"/>
      <c r="G21" s="189"/>
      <c r="H21" s="852"/>
      <c r="I21" s="293"/>
    </row>
    <row r="22" spans="1:13" ht="12" customHeight="1">
      <c r="A22" s="315"/>
      <c r="B22" s="175"/>
      <c r="C22" s="172" t="s">
        <v>970</v>
      </c>
      <c r="D22" s="141"/>
      <c r="E22" s="141"/>
      <c r="F22" s="174" t="s">
        <v>187</v>
      </c>
      <c r="G22" s="189">
        <v>1</v>
      </c>
      <c r="H22" s="852"/>
      <c r="I22" s="293"/>
    </row>
    <row r="23" spans="1:13" ht="12" customHeight="1">
      <c r="A23" s="315"/>
      <c r="B23" s="173"/>
      <c r="C23" s="172"/>
      <c r="D23" s="141"/>
      <c r="E23" s="141"/>
      <c r="F23" s="174"/>
      <c r="G23" s="189"/>
      <c r="H23" s="852"/>
      <c r="I23" s="293"/>
    </row>
    <row r="24" spans="1:13" ht="12" customHeight="1">
      <c r="A24" s="315"/>
      <c r="B24" s="175" t="s">
        <v>971</v>
      </c>
      <c r="C24" s="172" t="s">
        <v>972</v>
      </c>
      <c r="D24" s="141"/>
      <c r="E24" s="141"/>
      <c r="F24" s="174"/>
      <c r="G24" s="189"/>
      <c r="H24" s="852"/>
      <c r="I24" s="293"/>
    </row>
    <row r="25" spans="1:13" ht="12" customHeight="1">
      <c r="A25" s="315"/>
      <c r="B25" s="175"/>
      <c r="C25" s="172" t="s">
        <v>973</v>
      </c>
      <c r="D25" s="141"/>
      <c r="E25" s="141"/>
      <c r="F25" s="174" t="s">
        <v>151</v>
      </c>
      <c r="G25" s="189">
        <v>1</v>
      </c>
      <c r="H25" s="852"/>
      <c r="I25" s="293"/>
    </row>
    <row r="26" spans="1:13" ht="12" customHeight="1">
      <c r="A26" s="315"/>
      <c r="B26" s="175"/>
      <c r="C26" s="172"/>
      <c r="D26" s="141"/>
      <c r="E26" s="141"/>
      <c r="F26" s="174"/>
      <c r="G26" s="1040"/>
      <c r="H26" s="1041"/>
      <c r="I26" s="293"/>
    </row>
    <row r="27" spans="1:13" customFormat="1" ht="12" customHeight="1">
      <c r="A27" s="209" t="s">
        <v>521</v>
      </c>
      <c r="B27" s="175" t="s">
        <v>1187</v>
      </c>
      <c r="C27" s="162" t="s">
        <v>1188</v>
      </c>
      <c r="F27" s="128"/>
      <c r="G27" s="1042"/>
      <c r="H27" s="1043"/>
      <c r="I27" s="694"/>
    </row>
    <row r="28" spans="1:13" customFormat="1" ht="12" customHeight="1">
      <c r="A28" s="209" t="s">
        <v>1189</v>
      </c>
      <c r="B28" s="1044"/>
      <c r="C28" s="162" t="s">
        <v>1214</v>
      </c>
      <c r="F28" s="128" t="s">
        <v>122</v>
      </c>
      <c r="G28" s="1042">
        <v>1</v>
      </c>
      <c r="H28" s="1043"/>
      <c r="I28" s="694"/>
    </row>
    <row r="29" spans="1:13" customFormat="1" ht="12" customHeight="1">
      <c r="A29" s="18"/>
      <c r="B29" s="19"/>
      <c r="C29" s="2"/>
      <c r="D29" s="2"/>
      <c r="E29" s="2"/>
      <c r="F29" s="20"/>
      <c r="G29" s="1045"/>
      <c r="H29" s="681"/>
      <c r="I29" s="694"/>
    </row>
    <row r="30" spans="1:13" customFormat="1">
      <c r="A30" s="315"/>
      <c r="B30" s="179" t="s">
        <v>1187</v>
      </c>
      <c r="C30" s="678" t="s">
        <v>1226</v>
      </c>
      <c r="D30" s="141"/>
      <c r="E30" s="141"/>
      <c r="F30" s="174"/>
      <c r="G30" s="677"/>
      <c r="H30" s="681"/>
      <c r="I30" s="293"/>
      <c r="J30" s="1087"/>
      <c r="K30" s="1090"/>
      <c r="L30" s="1091"/>
      <c r="M30" s="909"/>
    </row>
    <row r="31" spans="1:13" customFormat="1">
      <c r="A31" s="315"/>
      <c r="B31" s="179"/>
      <c r="C31" s="172"/>
      <c r="D31" s="141"/>
      <c r="E31" s="141"/>
      <c r="F31" s="174"/>
      <c r="G31" s="677"/>
      <c r="H31" s="681"/>
      <c r="I31" s="293"/>
      <c r="J31" s="1087"/>
      <c r="K31" s="1090"/>
      <c r="L31" s="1091"/>
      <c r="M31" s="909"/>
    </row>
    <row r="32" spans="1:13" customFormat="1">
      <c r="A32" s="315"/>
      <c r="B32" s="179"/>
      <c r="C32" s="1032" t="s">
        <v>120</v>
      </c>
      <c r="D32" s="162" t="s">
        <v>1216</v>
      </c>
      <c r="E32" s="162"/>
      <c r="F32" s="315"/>
      <c r="G32" s="315"/>
      <c r="H32" s="679"/>
      <c r="I32" s="679"/>
      <c r="J32" s="1088"/>
      <c r="K32" s="1092"/>
      <c r="L32" s="1093"/>
      <c r="M32" s="690"/>
    </row>
    <row r="33" spans="1:15" customFormat="1">
      <c r="A33" s="315"/>
      <c r="B33" s="179"/>
      <c r="C33" s="148"/>
      <c r="D33" s="141" t="s">
        <v>1217</v>
      </c>
      <c r="E33" s="141"/>
      <c r="F33" s="128" t="s">
        <v>41</v>
      </c>
      <c r="G33" s="189">
        <v>190</v>
      </c>
      <c r="H33" s="680"/>
      <c r="I33" s="295"/>
      <c r="J33" s="1089"/>
      <c r="K33" s="1094"/>
      <c r="L33" s="1095"/>
      <c r="M33" s="1096"/>
    </row>
    <row r="34" spans="1:15" customFormat="1">
      <c r="A34" s="315"/>
      <c r="B34" s="179"/>
      <c r="C34" s="146"/>
      <c r="D34" s="146"/>
      <c r="E34" s="146"/>
      <c r="F34" s="315"/>
      <c r="G34" s="1052"/>
      <c r="H34" s="679"/>
      <c r="I34" s="295"/>
      <c r="J34" s="1089"/>
      <c r="K34" s="1094"/>
      <c r="L34" s="1095"/>
      <c r="M34" s="1096"/>
    </row>
    <row r="35" spans="1:15" customFormat="1">
      <c r="A35" s="315"/>
      <c r="B35" s="179"/>
      <c r="C35" s="146" t="s">
        <v>124</v>
      </c>
      <c r="D35" s="146" t="s">
        <v>1218</v>
      </c>
      <c r="E35" s="141"/>
      <c r="F35" s="174" t="s">
        <v>41</v>
      </c>
      <c r="G35" s="189">
        <v>100</v>
      </c>
      <c r="H35" s="680"/>
      <c r="I35" s="295"/>
      <c r="J35" s="1089"/>
      <c r="K35" s="1094"/>
      <c r="L35" s="1095"/>
      <c r="M35" s="1096"/>
    </row>
    <row r="36" spans="1:15" customFormat="1">
      <c r="A36" s="315"/>
      <c r="B36" s="179"/>
      <c r="C36" s="146"/>
      <c r="D36" s="146"/>
      <c r="E36" s="141"/>
      <c r="F36" s="174"/>
      <c r="G36" s="189"/>
      <c r="H36" s="680"/>
      <c r="I36" s="295"/>
      <c r="J36" s="1089"/>
      <c r="K36" s="1094"/>
      <c r="L36" s="1095"/>
      <c r="M36" s="1096"/>
    </row>
    <row r="37" spans="1:15" customFormat="1">
      <c r="A37" s="315"/>
      <c r="B37" s="179"/>
      <c r="C37" s="1054" t="s">
        <v>1219</v>
      </c>
      <c r="D37" s="162" t="s">
        <v>1220</v>
      </c>
      <c r="E37" s="141"/>
      <c r="F37" s="174" t="s">
        <v>41</v>
      </c>
      <c r="G37" s="189">
        <v>795</v>
      </c>
      <c r="H37" s="680"/>
      <c r="I37" s="295"/>
      <c r="J37" s="1089"/>
      <c r="K37" s="1094"/>
      <c r="L37" s="1095"/>
      <c r="M37" s="1096"/>
      <c r="O37" s="899"/>
    </row>
    <row r="38" spans="1:15" customFormat="1">
      <c r="A38" s="315"/>
      <c r="B38" s="174"/>
      <c r="C38" s="118"/>
      <c r="D38" s="141"/>
      <c r="E38" s="141"/>
      <c r="F38" s="174"/>
      <c r="G38" s="189"/>
      <c r="H38" s="681"/>
      <c r="I38" s="295"/>
      <c r="J38" s="1089"/>
      <c r="K38" s="1094"/>
      <c r="L38" s="1095"/>
      <c r="M38" s="1096"/>
    </row>
    <row r="39" spans="1:15" customFormat="1">
      <c r="A39" s="315"/>
      <c r="B39" s="174"/>
      <c r="C39" s="148" t="s">
        <v>39</v>
      </c>
      <c r="D39" s="146" t="s">
        <v>1221</v>
      </c>
      <c r="E39" s="141"/>
      <c r="F39" s="174" t="s">
        <v>41</v>
      </c>
      <c r="G39" s="189">
        <v>20</v>
      </c>
      <c r="H39" s="680"/>
      <c r="I39" s="295"/>
      <c r="J39" s="1089"/>
      <c r="K39" s="1094"/>
      <c r="L39" s="1095"/>
      <c r="M39" s="1096"/>
    </row>
    <row r="40" spans="1:15" customFormat="1">
      <c r="A40" s="315"/>
      <c r="B40" s="179"/>
      <c r="C40" s="146"/>
      <c r="D40" s="146"/>
      <c r="E40" s="146"/>
      <c r="F40" s="315"/>
      <c r="G40" s="189"/>
      <c r="H40" s="679"/>
      <c r="I40" s="295"/>
      <c r="J40" s="1089"/>
      <c r="K40" s="1094"/>
      <c r="L40" s="1095"/>
      <c r="M40" s="1096"/>
    </row>
    <row r="41" spans="1:15" customFormat="1">
      <c r="A41" s="315"/>
      <c r="B41" s="179"/>
      <c r="C41" s="1085" t="s">
        <v>56</v>
      </c>
      <c r="D41" s="1055" t="s">
        <v>1222</v>
      </c>
      <c r="E41" s="1056"/>
      <c r="F41" s="1059"/>
      <c r="G41" s="189"/>
      <c r="H41" s="682"/>
      <c r="I41" s="295"/>
      <c r="J41" s="1089"/>
      <c r="K41" s="1094"/>
      <c r="L41" s="1095"/>
      <c r="M41" s="1096"/>
    </row>
    <row r="42" spans="1:15" customFormat="1">
      <c r="A42" s="315"/>
      <c r="B42" s="174"/>
      <c r="C42" s="146"/>
      <c r="D42" s="146" t="s">
        <v>1223</v>
      </c>
      <c r="E42" s="146"/>
      <c r="F42" s="1059" t="s">
        <v>52</v>
      </c>
      <c r="G42" s="189">
        <v>120</v>
      </c>
      <c r="H42" s="682"/>
      <c r="I42" s="295"/>
      <c r="J42" s="1089"/>
      <c r="K42" s="1094"/>
      <c r="L42" s="1095"/>
      <c r="M42" s="1096"/>
    </row>
    <row r="43" spans="1:15" customFormat="1">
      <c r="A43" s="315"/>
      <c r="B43" s="174"/>
      <c r="C43" s="316"/>
      <c r="D43" s="146"/>
      <c r="E43" s="141"/>
      <c r="F43" s="174"/>
      <c r="G43" s="189"/>
      <c r="H43" s="680"/>
      <c r="I43" s="295"/>
      <c r="J43" s="1089"/>
      <c r="K43" s="1094"/>
      <c r="L43" s="1095"/>
      <c r="M43" s="1096"/>
    </row>
    <row r="44" spans="1:15" customFormat="1">
      <c r="A44" s="315"/>
      <c r="B44" s="174"/>
      <c r="C44" s="1086" t="s">
        <v>247</v>
      </c>
      <c r="D44" s="1057" t="s">
        <v>1224</v>
      </c>
      <c r="E44" s="1058"/>
      <c r="F44" s="1060"/>
      <c r="G44" s="189"/>
      <c r="H44" s="681"/>
      <c r="I44" s="295"/>
      <c r="J44" s="1089"/>
      <c r="K44" s="1094"/>
      <c r="L44" s="1095"/>
      <c r="M44" s="1096"/>
    </row>
    <row r="45" spans="1:15" customFormat="1">
      <c r="A45" s="315"/>
      <c r="B45" s="174"/>
      <c r="C45" s="146"/>
      <c r="D45" s="146" t="s">
        <v>1225</v>
      </c>
      <c r="E45" s="146"/>
      <c r="F45" s="1060" t="s">
        <v>151</v>
      </c>
      <c r="G45" s="189">
        <v>1</v>
      </c>
      <c r="H45" s="681"/>
      <c r="I45" s="295"/>
      <c r="J45" s="1089"/>
      <c r="K45" s="1094"/>
      <c r="L45" s="1095"/>
      <c r="M45" s="1096"/>
    </row>
    <row r="46" spans="1:15" customFormat="1">
      <c r="A46" s="315"/>
      <c r="B46" s="174"/>
      <c r="F46" s="18"/>
      <c r="G46" s="189"/>
      <c r="H46" s="683"/>
      <c r="I46" s="295"/>
      <c r="J46" s="1089"/>
      <c r="K46" s="1094"/>
      <c r="L46" s="1095"/>
      <c r="M46" s="1096"/>
    </row>
    <row r="47" spans="1:15" customFormat="1" ht="14.45" customHeight="1">
      <c r="A47" s="315"/>
      <c r="B47" s="174"/>
      <c r="C47" s="1086" t="s">
        <v>256</v>
      </c>
      <c r="D47" s="1053" t="s">
        <v>1191</v>
      </c>
      <c r="E47" s="146"/>
      <c r="F47" s="1033"/>
      <c r="G47" s="189"/>
      <c r="H47" s="1034"/>
      <c r="I47" s="295"/>
      <c r="J47" s="1089"/>
      <c r="K47" s="1094"/>
      <c r="L47" s="1095"/>
      <c r="M47" s="1096"/>
    </row>
    <row r="48" spans="1:15" customFormat="1">
      <c r="A48" s="315"/>
      <c r="B48" s="174"/>
      <c r="C48" s="172"/>
      <c r="D48" s="146"/>
      <c r="E48" s="146"/>
      <c r="F48" s="315"/>
      <c r="G48" s="189"/>
      <c r="H48" s="679"/>
      <c r="I48" s="295"/>
      <c r="J48" s="1089"/>
      <c r="K48" s="1094"/>
      <c r="L48" s="1095"/>
      <c r="M48" s="1096"/>
    </row>
    <row r="49" spans="1:13" customFormat="1">
      <c r="A49" s="315"/>
      <c r="B49" s="174"/>
      <c r="C49" s="172"/>
      <c r="D49" s="1035" t="s">
        <v>120</v>
      </c>
      <c r="E49" s="146" t="s">
        <v>1192</v>
      </c>
      <c r="F49" s="174" t="s">
        <v>51</v>
      </c>
      <c r="G49" s="189">
        <v>120</v>
      </c>
      <c r="H49" s="680"/>
      <c r="I49" s="295"/>
      <c r="J49" s="1089"/>
      <c r="K49" s="1094"/>
      <c r="L49" s="1095"/>
      <c r="M49" s="1096"/>
    </row>
    <row r="50" spans="1:13" customFormat="1">
      <c r="A50" s="315"/>
      <c r="B50" s="174"/>
      <c r="C50" s="146"/>
      <c r="D50" s="146"/>
      <c r="E50" s="146"/>
      <c r="F50" s="315"/>
      <c r="G50" s="189"/>
      <c r="H50" s="679"/>
      <c r="I50" s="295"/>
      <c r="J50" s="1089"/>
      <c r="K50" s="1094"/>
      <c r="L50" s="1095"/>
      <c r="M50" s="1096"/>
    </row>
    <row r="51" spans="1:13" customFormat="1">
      <c r="A51" s="315"/>
      <c r="B51" s="174"/>
      <c r="C51" s="146"/>
      <c r="D51" s="1036" t="s">
        <v>124</v>
      </c>
      <c r="E51" s="146" t="s">
        <v>1193</v>
      </c>
      <c r="F51" s="174" t="s">
        <v>52</v>
      </c>
      <c r="G51" s="189">
        <v>100</v>
      </c>
      <c r="H51" s="680"/>
      <c r="I51" s="295"/>
      <c r="J51" s="1089"/>
      <c r="K51" s="1094"/>
      <c r="L51" s="1095"/>
      <c r="M51" s="1096"/>
    </row>
    <row r="52" spans="1:13" customFormat="1">
      <c r="A52" s="315"/>
      <c r="B52" s="174"/>
      <c r="C52" s="146"/>
      <c r="D52" s="146"/>
      <c r="E52" s="146"/>
      <c r="F52" s="315"/>
      <c r="G52" s="189"/>
      <c r="H52" s="679"/>
      <c r="I52" s="295"/>
      <c r="J52" s="1089"/>
      <c r="K52" s="1094"/>
      <c r="L52" s="1095"/>
      <c r="M52" s="1096"/>
    </row>
    <row r="53" spans="1:13" customFormat="1">
      <c r="A53" s="315"/>
      <c r="B53" s="174"/>
      <c r="C53" s="146"/>
      <c r="D53" s="1036" t="s">
        <v>131</v>
      </c>
      <c r="E53" s="146" t="s">
        <v>1194</v>
      </c>
      <c r="F53" s="174" t="s">
        <v>52</v>
      </c>
      <c r="G53" s="189">
        <v>100</v>
      </c>
      <c r="H53" s="680"/>
      <c r="I53" s="295"/>
      <c r="J53" s="1089"/>
      <c r="K53" s="1094"/>
      <c r="L53" s="1095"/>
      <c r="M53" s="1096"/>
    </row>
    <row r="54" spans="1:13" ht="12" customHeight="1">
      <c r="A54" s="315"/>
      <c r="B54" s="175"/>
      <c r="C54" s="678"/>
      <c r="D54" s="141"/>
      <c r="E54" s="141"/>
      <c r="F54" s="174"/>
      <c r="G54" s="677"/>
      <c r="H54" s="681"/>
      <c r="I54" s="293"/>
    </row>
    <row r="55" spans="1:13" ht="12" customHeight="1">
      <c r="A55" s="315"/>
      <c r="B55" s="175"/>
      <c r="C55" s="678"/>
      <c r="D55" s="141"/>
      <c r="E55" s="141"/>
      <c r="F55" s="174"/>
      <c r="G55" s="677"/>
      <c r="H55" s="681"/>
      <c r="I55" s="293"/>
    </row>
    <row r="56" spans="1:13" ht="12" customHeight="1">
      <c r="A56" s="315"/>
      <c r="B56" s="175"/>
      <c r="C56" s="678"/>
      <c r="D56" s="141"/>
      <c r="E56" s="141"/>
      <c r="F56" s="174"/>
      <c r="G56" s="677"/>
      <c r="H56" s="681"/>
      <c r="I56" s="293"/>
    </row>
    <row r="57" spans="1:13" ht="12" customHeight="1">
      <c r="A57" s="315"/>
      <c r="B57" s="175"/>
      <c r="C57" s="678"/>
      <c r="D57" s="141"/>
      <c r="E57" s="141"/>
      <c r="F57" s="174"/>
      <c r="G57" s="677"/>
      <c r="H57" s="681"/>
      <c r="I57" s="293"/>
    </row>
    <row r="58" spans="1:13" ht="12" customHeight="1">
      <c r="A58" s="315"/>
      <c r="B58" s="175"/>
      <c r="C58" s="678"/>
      <c r="D58" s="141"/>
      <c r="E58" s="141"/>
      <c r="F58" s="174"/>
      <c r="G58" s="677"/>
      <c r="H58" s="681"/>
      <c r="I58" s="293"/>
    </row>
    <row r="59" spans="1:13" ht="12" customHeight="1">
      <c r="A59" s="315"/>
      <c r="B59" s="175"/>
      <c r="C59" s="678"/>
      <c r="D59" s="141"/>
      <c r="E59" s="141"/>
      <c r="F59" s="174"/>
      <c r="G59" s="677"/>
      <c r="H59" s="681"/>
      <c r="I59" s="293"/>
    </row>
    <row r="60" spans="1:13" ht="12" customHeight="1">
      <c r="A60" s="315"/>
      <c r="B60" s="175"/>
      <c r="C60" s="678"/>
      <c r="D60" s="141"/>
      <c r="E60" s="141"/>
      <c r="F60" s="174"/>
      <c r="G60" s="677"/>
      <c r="H60" s="681"/>
      <c r="I60" s="293"/>
    </row>
    <row r="61" spans="1:13" ht="12" customHeight="1">
      <c r="A61" s="315"/>
      <c r="B61" s="175"/>
      <c r="C61" s="678"/>
      <c r="D61" s="141"/>
      <c r="E61" s="141"/>
      <c r="F61" s="174"/>
      <c r="G61" s="677"/>
      <c r="H61" s="681"/>
      <c r="I61" s="293"/>
    </row>
    <row r="62" spans="1:13" ht="12" customHeight="1">
      <c r="A62" s="315"/>
      <c r="B62" s="315"/>
      <c r="C62"/>
      <c r="D62"/>
      <c r="E62"/>
      <c r="F62" s="18"/>
      <c r="G62" s="189"/>
      <c r="H62" s="683"/>
      <c r="I62" s="683"/>
      <c r="J62" s="858"/>
    </row>
    <row r="63" spans="1:13" customFormat="1" ht="12" customHeight="1">
      <c r="A63" s="163"/>
      <c r="B63" s="164"/>
      <c r="C63" s="164"/>
      <c r="D63" s="164"/>
      <c r="E63" s="164"/>
      <c r="F63" s="165"/>
      <c r="G63" s="258"/>
      <c r="H63" s="917"/>
      <c r="I63" s="918"/>
    </row>
    <row r="64" spans="1:13" customFormat="1" ht="12" customHeight="1">
      <c r="A64" s="138" t="s">
        <v>1227</v>
      </c>
      <c r="B64" s="162" t="s">
        <v>133</v>
      </c>
      <c r="C64" s="162"/>
      <c r="D64" s="162"/>
      <c r="E64" s="162"/>
      <c r="F64" s="150"/>
      <c r="G64" s="259"/>
      <c r="H64" s="919"/>
      <c r="I64" s="920"/>
    </row>
    <row r="65" spans="1:10" customFormat="1" ht="12" customHeight="1">
      <c r="A65" s="166"/>
      <c r="B65" s="167"/>
      <c r="C65" s="167"/>
      <c r="D65" s="167"/>
      <c r="E65" s="167"/>
      <c r="F65" s="168"/>
      <c r="G65" s="260"/>
      <c r="H65" s="921"/>
      <c r="I65" s="922"/>
    </row>
    <row r="66" spans="1:10" customFormat="1" ht="12" customHeight="1">
      <c r="A66" s="162"/>
      <c r="B66" s="162"/>
      <c r="C66" s="162"/>
      <c r="D66" s="162"/>
      <c r="E66" s="162"/>
      <c r="F66" s="150"/>
      <c r="G66" s="259"/>
      <c r="H66" s="919"/>
      <c r="I66" s="923"/>
    </row>
    <row r="67" spans="1:10" customFormat="1" ht="12" customHeight="1">
      <c r="A67" s="162"/>
      <c r="B67" s="162"/>
      <c r="C67" s="162"/>
      <c r="D67" s="162"/>
      <c r="E67" s="162"/>
      <c r="F67" s="150"/>
      <c r="G67" s="261"/>
      <c r="H67" s="924"/>
      <c r="I67" s="924" t="str">
        <f>I2</f>
        <v xml:space="preserve">             PARTICULAR SPECIFICATION PV: SYNTHETIC MULTI-PURPOSE</v>
      </c>
    </row>
    <row r="68" spans="1:10" customFormat="1" ht="12" customHeight="1">
      <c r="A68" s="162"/>
      <c r="B68" s="162"/>
      <c r="C68" s="162"/>
      <c r="D68" s="162"/>
      <c r="E68" s="162"/>
      <c r="F68" s="150"/>
      <c r="G68" s="261"/>
      <c r="H68" s="925"/>
      <c r="I68" s="926"/>
    </row>
    <row r="69" spans="1:10" customFormat="1" ht="12" customHeight="1">
      <c r="A69" s="3" t="s">
        <v>18</v>
      </c>
      <c r="B69" s="3"/>
      <c r="C69" s="4"/>
      <c r="D69" s="4"/>
      <c r="E69" s="4"/>
      <c r="F69" s="5"/>
      <c r="G69" s="262"/>
      <c r="H69" s="927"/>
      <c r="I69" s="928"/>
    </row>
    <row r="70" spans="1:10" customFormat="1" ht="12" customHeight="1">
      <c r="A70" s="8" t="s">
        <v>19</v>
      </c>
      <c r="B70" s="8" t="s">
        <v>20</v>
      </c>
      <c r="C70" s="9"/>
      <c r="D70" s="9"/>
      <c r="E70" s="9" t="s">
        <v>21</v>
      </c>
      <c r="F70" s="10" t="s">
        <v>22</v>
      </c>
      <c r="G70" s="263" t="s">
        <v>23</v>
      </c>
      <c r="H70" s="929" t="s">
        <v>24</v>
      </c>
      <c r="I70" s="930" t="s">
        <v>25</v>
      </c>
    </row>
    <row r="71" spans="1:10" customFormat="1" ht="12" customHeight="1">
      <c r="A71" s="13" t="s">
        <v>26</v>
      </c>
      <c r="B71" s="13" t="s">
        <v>27</v>
      </c>
      <c r="C71" s="14"/>
      <c r="D71" s="14"/>
      <c r="E71" s="14"/>
      <c r="F71" s="15"/>
      <c r="G71" s="264" t="s">
        <v>28</v>
      </c>
      <c r="H71" s="931"/>
      <c r="I71" s="932"/>
    </row>
    <row r="72" spans="1:10" customFormat="1" ht="12" customHeight="1">
      <c r="A72" s="138"/>
      <c r="B72" s="138"/>
      <c r="C72" s="162"/>
      <c r="D72" s="162"/>
      <c r="E72" s="162"/>
      <c r="F72" s="150"/>
      <c r="G72" s="259"/>
      <c r="H72" s="919"/>
      <c r="I72" s="914"/>
    </row>
    <row r="73" spans="1:10" customFormat="1" ht="12" customHeight="1">
      <c r="A73" s="138" t="s">
        <v>1227</v>
      </c>
      <c r="B73" s="138"/>
      <c r="C73" s="162" t="s">
        <v>134</v>
      </c>
      <c r="D73" s="162"/>
      <c r="E73" s="162"/>
      <c r="F73" s="150"/>
      <c r="G73" s="259"/>
      <c r="H73" s="919"/>
      <c r="I73" s="933"/>
    </row>
    <row r="74" spans="1:10" customFormat="1" ht="12" customHeight="1">
      <c r="A74" s="166"/>
      <c r="B74" s="166"/>
      <c r="C74" s="167"/>
      <c r="D74" s="167"/>
      <c r="E74" s="167"/>
      <c r="F74" s="168"/>
      <c r="G74" s="260"/>
      <c r="H74" s="921"/>
      <c r="I74" s="934"/>
    </row>
    <row r="75" spans="1:10" ht="12" customHeight="1">
      <c r="A75" s="315"/>
      <c r="B75" s="315"/>
      <c r="D75" s="1036"/>
      <c r="F75" s="676"/>
      <c r="G75" s="189"/>
      <c r="H75" s="680"/>
      <c r="I75" s="295"/>
      <c r="J75" s="1062"/>
    </row>
    <row r="76" spans="1:10" customFormat="1">
      <c r="A76" s="315"/>
      <c r="B76" s="175" t="s">
        <v>1190</v>
      </c>
      <c r="C76" s="678" t="s">
        <v>1215</v>
      </c>
      <c r="D76" s="141"/>
      <c r="E76" s="141"/>
      <c r="F76" s="174"/>
      <c r="G76" s="677"/>
      <c r="H76" s="681"/>
      <c r="I76" s="293"/>
    </row>
    <row r="77" spans="1:10" customFormat="1">
      <c r="A77" s="315"/>
      <c r="B77" s="175"/>
      <c r="C77" s="172"/>
      <c r="D77" s="141"/>
      <c r="E77" s="141"/>
      <c r="F77" s="174"/>
      <c r="G77" s="677"/>
      <c r="H77" s="681"/>
      <c r="I77" s="293"/>
    </row>
    <row r="78" spans="1:10" customFormat="1">
      <c r="A78" s="315"/>
      <c r="B78" s="175"/>
      <c r="C78" s="1032" t="s">
        <v>120</v>
      </c>
      <c r="D78" s="162" t="s">
        <v>1216</v>
      </c>
      <c r="E78" s="162"/>
      <c r="F78" s="315"/>
      <c r="G78" s="1052"/>
      <c r="H78" s="679"/>
      <c r="I78" s="679"/>
    </row>
    <row r="79" spans="1:10" customFormat="1">
      <c r="A79" s="315"/>
      <c r="B79" s="175"/>
      <c r="C79" s="148"/>
      <c r="D79" s="141" t="s">
        <v>1217</v>
      </c>
      <c r="E79" s="141"/>
      <c r="F79" s="128" t="s">
        <v>41</v>
      </c>
      <c r="G79" s="189">
        <v>190</v>
      </c>
      <c r="H79" s="680"/>
      <c r="I79" s="295"/>
    </row>
    <row r="80" spans="1:10" customFormat="1">
      <c r="A80" s="315"/>
      <c r="B80" s="175"/>
      <c r="C80" s="146"/>
      <c r="D80" s="146"/>
      <c r="E80" s="146"/>
      <c r="F80" s="315"/>
      <c r="G80" s="189"/>
      <c r="H80" s="679"/>
      <c r="I80" s="295"/>
    </row>
    <row r="81" spans="1:9" customFormat="1">
      <c r="A81" s="18"/>
      <c r="B81" s="175"/>
      <c r="C81" s="146" t="s">
        <v>124</v>
      </c>
      <c r="D81" s="146" t="s">
        <v>1218</v>
      </c>
      <c r="E81" s="141"/>
      <c r="F81" s="174" t="s">
        <v>41</v>
      </c>
      <c r="G81" s="189">
        <v>100</v>
      </c>
      <c r="H81" s="680"/>
      <c r="I81" s="295"/>
    </row>
    <row r="82" spans="1:9" customFormat="1">
      <c r="A82" s="18"/>
      <c r="B82" s="175"/>
      <c r="C82" s="146"/>
      <c r="D82" s="146"/>
      <c r="E82" s="141"/>
      <c r="F82" s="174"/>
      <c r="G82" s="189"/>
      <c r="H82" s="680"/>
      <c r="I82" s="295"/>
    </row>
    <row r="83" spans="1:9" customFormat="1">
      <c r="A83" s="18"/>
      <c r="B83" s="175"/>
      <c r="C83" s="1054" t="s">
        <v>1219</v>
      </c>
      <c r="D83" s="162" t="s">
        <v>1220</v>
      </c>
      <c r="E83" s="141"/>
      <c r="F83" s="174" t="s">
        <v>41</v>
      </c>
      <c r="G83" s="189">
        <v>795</v>
      </c>
      <c r="H83" s="680"/>
      <c r="I83" s="295"/>
    </row>
    <row r="84" spans="1:9" customFormat="1">
      <c r="A84" s="18"/>
      <c r="B84" s="173"/>
      <c r="C84" s="118"/>
      <c r="D84" s="141"/>
      <c r="E84" s="141"/>
      <c r="F84" s="174"/>
      <c r="G84" s="189"/>
      <c r="H84" s="681"/>
      <c r="I84" s="295"/>
    </row>
    <row r="85" spans="1:9" customFormat="1">
      <c r="A85" s="18"/>
      <c r="B85" s="173"/>
      <c r="C85" s="148" t="s">
        <v>39</v>
      </c>
      <c r="D85" s="146" t="s">
        <v>1221</v>
      </c>
      <c r="E85" s="141"/>
      <c r="F85" s="174" t="s">
        <v>41</v>
      </c>
      <c r="G85" s="189">
        <v>20</v>
      </c>
      <c r="H85" s="680"/>
      <c r="I85" s="295"/>
    </row>
    <row r="86" spans="1:9" customFormat="1">
      <c r="A86" s="18"/>
      <c r="B86" s="175"/>
      <c r="C86" s="146"/>
      <c r="D86" s="146"/>
      <c r="E86" s="146"/>
      <c r="F86" s="315"/>
      <c r="G86" s="189"/>
      <c r="H86" s="679"/>
      <c r="I86" s="295"/>
    </row>
    <row r="87" spans="1:9" customFormat="1">
      <c r="A87" s="18"/>
      <c r="B87" s="175"/>
      <c r="C87" s="1085" t="s">
        <v>56</v>
      </c>
      <c r="D87" s="1055" t="s">
        <v>1222</v>
      </c>
      <c r="E87" s="1056"/>
      <c r="F87" s="1059"/>
      <c r="G87" s="189"/>
      <c r="H87" s="682"/>
      <c r="I87" s="295"/>
    </row>
    <row r="88" spans="1:9" customFormat="1">
      <c r="A88" s="18"/>
      <c r="B88" s="173"/>
      <c r="C88" s="146"/>
      <c r="D88" s="146" t="s">
        <v>1223</v>
      </c>
      <c r="E88" s="146"/>
      <c r="F88" s="1059" t="s">
        <v>52</v>
      </c>
      <c r="G88" s="189">
        <v>120</v>
      </c>
      <c r="H88" s="682"/>
      <c r="I88" s="295"/>
    </row>
    <row r="89" spans="1:9" customFormat="1">
      <c r="A89" s="18"/>
      <c r="B89" s="315"/>
      <c r="C89" s="316"/>
      <c r="D89" s="146"/>
      <c r="E89" s="141"/>
      <c r="F89" s="174"/>
      <c r="G89" s="189"/>
      <c r="H89" s="680"/>
      <c r="I89" s="295"/>
    </row>
    <row r="90" spans="1:9" customFormat="1">
      <c r="A90" s="18"/>
      <c r="B90" s="315"/>
      <c r="C90" s="1086" t="s">
        <v>247</v>
      </c>
      <c r="D90" s="1057" t="s">
        <v>1224</v>
      </c>
      <c r="E90" s="1058"/>
      <c r="F90" s="1060"/>
      <c r="G90" s="189"/>
      <c r="H90" s="681"/>
      <c r="I90" s="295"/>
    </row>
    <row r="91" spans="1:9" customFormat="1">
      <c r="A91" s="18"/>
      <c r="B91" s="315"/>
      <c r="C91" s="146"/>
      <c r="D91" s="146" t="s">
        <v>1225</v>
      </c>
      <c r="E91" s="146"/>
      <c r="F91" s="1060" t="s">
        <v>151</v>
      </c>
      <c r="G91" s="189">
        <v>1</v>
      </c>
      <c r="H91" s="681"/>
      <c r="I91" s="295"/>
    </row>
    <row r="92" spans="1:9" customFormat="1">
      <c r="A92" s="18"/>
      <c r="B92" s="315"/>
      <c r="F92" s="18"/>
      <c r="G92" s="189"/>
      <c r="H92" s="683"/>
      <c r="I92" s="295"/>
    </row>
    <row r="93" spans="1:9" customFormat="1" ht="12.6" customHeight="1">
      <c r="A93" s="18"/>
      <c r="B93" s="315"/>
      <c r="C93" s="1086" t="s">
        <v>256</v>
      </c>
      <c r="D93" s="1053" t="s">
        <v>1191</v>
      </c>
      <c r="E93" s="146"/>
      <c r="F93" s="1033"/>
      <c r="G93" s="189"/>
      <c r="H93" s="1034"/>
      <c r="I93" s="295"/>
    </row>
    <row r="94" spans="1:9" customFormat="1">
      <c r="A94" s="315"/>
      <c r="B94" s="315"/>
      <c r="C94" s="172"/>
      <c r="D94" s="146"/>
      <c r="E94" s="146"/>
      <c r="F94" s="315"/>
      <c r="G94" s="189"/>
      <c r="H94" s="679"/>
      <c r="I94" s="295"/>
    </row>
    <row r="95" spans="1:9" customFormat="1">
      <c r="A95" s="315"/>
      <c r="B95" s="315"/>
      <c r="C95" s="172"/>
      <c r="D95" s="1035" t="s">
        <v>120</v>
      </c>
      <c r="E95" s="146" t="s">
        <v>1192</v>
      </c>
      <c r="F95" s="174" t="s">
        <v>51</v>
      </c>
      <c r="G95" s="189">
        <v>120</v>
      </c>
      <c r="H95" s="680"/>
      <c r="I95" s="295"/>
    </row>
    <row r="96" spans="1:9" customFormat="1">
      <c r="A96" s="315"/>
      <c r="B96" s="315"/>
      <c r="C96" s="146"/>
      <c r="D96" s="146"/>
      <c r="E96" s="146"/>
      <c r="F96" s="315"/>
      <c r="G96" s="189"/>
      <c r="H96" s="679"/>
      <c r="I96" s="295"/>
    </row>
    <row r="97" spans="1:10" customFormat="1">
      <c r="A97" s="315"/>
      <c r="B97" s="315"/>
      <c r="C97" s="146"/>
      <c r="D97" s="1036" t="s">
        <v>124</v>
      </c>
      <c r="E97" s="146" t="s">
        <v>1193</v>
      </c>
      <c r="F97" s="174" t="s">
        <v>52</v>
      </c>
      <c r="G97" s="189">
        <v>100</v>
      </c>
      <c r="H97" s="680"/>
      <c r="I97" s="295"/>
    </row>
    <row r="98" spans="1:10" customFormat="1">
      <c r="A98" s="315"/>
      <c r="B98" s="315"/>
      <c r="C98" s="146"/>
      <c r="D98" s="146"/>
      <c r="E98" s="146"/>
      <c r="F98" s="315"/>
      <c r="G98" s="189"/>
      <c r="H98" s="679"/>
      <c r="I98" s="295"/>
    </row>
    <row r="99" spans="1:10" customFormat="1">
      <c r="A99" s="315"/>
      <c r="B99" s="315"/>
      <c r="C99" s="146"/>
      <c r="D99" s="1036" t="s">
        <v>131</v>
      </c>
      <c r="E99" s="146" t="s">
        <v>1194</v>
      </c>
      <c r="F99" s="174" t="s">
        <v>52</v>
      </c>
      <c r="G99" s="189">
        <v>100</v>
      </c>
      <c r="H99" s="680"/>
      <c r="I99" s="295"/>
    </row>
    <row r="100" spans="1:10" ht="12" customHeight="1">
      <c r="A100" s="315"/>
      <c r="B100" s="315"/>
      <c r="D100" s="1036"/>
      <c r="F100" s="174"/>
      <c r="G100" s="1047"/>
      <c r="H100" s="680"/>
      <c r="I100" s="295"/>
      <c r="J100" s="690"/>
    </row>
    <row r="101" spans="1:10" ht="12" customHeight="1">
      <c r="A101" s="315"/>
      <c r="B101" s="175"/>
      <c r="C101" s="1082" t="s">
        <v>1208</v>
      </c>
      <c r="D101" s="2"/>
      <c r="E101" s="141"/>
      <c r="F101" s="174"/>
      <c r="G101" s="189"/>
      <c r="H101" s="680"/>
      <c r="I101" s="295"/>
    </row>
    <row r="102" spans="1:10" ht="12" customHeight="1">
      <c r="A102" s="315"/>
      <c r="B102" s="175"/>
      <c r="C102" s="2"/>
      <c r="D102" s="2"/>
      <c r="E102" s="141"/>
      <c r="F102" s="174"/>
      <c r="G102" s="189"/>
      <c r="H102" s="680"/>
      <c r="I102" s="295"/>
    </row>
    <row r="103" spans="1:10" ht="12" customHeight="1">
      <c r="A103" s="315"/>
      <c r="B103" s="175"/>
      <c r="C103" s="1035" t="s">
        <v>120</v>
      </c>
      <c r="D103" s="162" t="s">
        <v>1209</v>
      </c>
      <c r="E103" s="141"/>
      <c r="F103" s="174"/>
      <c r="G103" s="189"/>
      <c r="H103" s="680"/>
      <c r="I103" s="295"/>
    </row>
    <row r="104" spans="1:10" ht="12" customHeight="1">
      <c r="A104" s="315"/>
      <c r="B104" s="175"/>
      <c r="C104" s="2"/>
      <c r="D104" s="2" t="s">
        <v>1210</v>
      </c>
      <c r="E104" s="141"/>
      <c r="F104" s="20" t="s">
        <v>51</v>
      </c>
      <c r="G104" s="134">
        <v>45</v>
      </c>
      <c r="H104" s="126"/>
      <c r="I104" s="322"/>
    </row>
    <row r="105" spans="1:10" ht="12" customHeight="1">
      <c r="A105" s="315"/>
      <c r="B105" s="315"/>
      <c r="C105" s="1032"/>
      <c r="E105" s="1058"/>
      <c r="F105" s="20"/>
      <c r="G105" s="135"/>
      <c r="H105" s="126"/>
      <c r="I105" s="322"/>
      <c r="J105" s="858"/>
    </row>
    <row r="106" spans="1:10" ht="12" customHeight="1">
      <c r="A106" s="315"/>
      <c r="B106" s="315"/>
      <c r="C106" s="1036" t="s">
        <v>124</v>
      </c>
      <c r="D106" s="225" t="s">
        <v>1211</v>
      </c>
      <c r="E106"/>
      <c r="F106" s="315"/>
      <c r="G106" s="134"/>
      <c r="H106" s="174"/>
      <c r="I106" s="679"/>
      <c r="J106" s="858"/>
    </row>
    <row r="107" spans="1:10" ht="12" customHeight="1">
      <c r="A107" s="315"/>
      <c r="B107" s="315"/>
      <c r="D107" s="225" t="s">
        <v>1212</v>
      </c>
      <c r="E107"/>
      <c r="F107" s="128" t="s">
        <v>1213</v>
      </c>
      <c r="G107" s="134">
        <v>25</v>
      </c>
      <c r="H107" s="1083"/>
      <c r="I107" s="1084"/>
      <c r="J107" s="858"/>
    </row>
    <row r="108" spans="1:10" ht="12" customHeight="1">
      <c r="A108" s="315"/>
      <c r="B108" s="315"/>
      <c r="C108" s="172"/>
      <c r="D108" s="1035"/>
      <c r="F108" s="174"/>
      <c r="G108" s="189"/>
      <c r="H108" s="680"/>
      <c r="I108" s="295"/>
      <c r="J108" s="1061"/>
    </row>
    <row r="109" spans="1:10" ht="12" customHeight="1">
      <c r="A109" s="315"/>
      <c r="B109" s="315"/>
      <c r="C109" s="172"/>
      <c r="D109" s="1035"/>
      <c r="F109" s="174"/>
      <c r="G109" s="189"/>
      <c r="H109" s="680"/>
      <c r="I109" s="295"/>
      <c r="J109" s="1061"/>
    </row>
    <row r="110" spans="1:10" ht="12" customHeight="1">
      <c r="A110" s="315"/>
      <c r="B110" s="315"/>
      <c r="C110" s="172"/>
      <c r="D110" s="1035"/>
      <c r="F110" s="174"/>
      <c r="G110" s="189"/>
      <c r="H110" s="680"/>
      <c r="I110" s="295"/>
      <c r="J110" s="1061"/>
    </row>
    <row r="111" spans="1:10" ht="12" customHeight="1">
      <c r="A111" s="315"/>
      <c r="B111" s="315"/>
      <c r="C111" s="172"/>
      <c r="D111" s="1035"/>
      <c r="F111" s="174"/>
      <c r="G111" s="189"/>
      <c r="H111" s="680"/>
      <c r="I111" s="295"/>
      <c r="J111" s="1061"/>
    </row>
    <row r="112" spans="1:10" ht="12" customHeight="1">
      <c r="A112" s="315"/>
      <c r="B112" s="315"/>
      <c r="C112" s="172"/>
      <c r="D112" s="1035"/>
      <c r="F112" s="174"/>
      <c r="G112" s="189"/>
      <c r="H112" s="680"/>
      <c r="I112" s="295"/>
      <c r="J112" s="1061"/>
    </row>
    <row r="113" spans="1:10" ht="12" customHeight="1">
      <c r="A113" s="315"/>
      <c r="B113" s="315"/>
      <c r="C113" s="172"/>
      <c r="D113" s="1035"/>
      <c r="F113" s="174"/>
      <c r="G113" s="189"/>
      <c r="H113" s="680"/>
      <c r="I113" s="295"/>
      <c r="J113" s="1061"/>
    </row>
    <row r="114" spans="1:10" ht="12" customHeight="1">
      <c r="A114" s="315"/>
      <c r="B114" s="315"/>
      <c r="C114" s="172"/>
      <c r="D114" s="1035"/>
      <c r="F114" s="174"/>
      <c r="G114" s="189"/>
      <c r="H114" s="680"/>
      <c r="I114" s="295"/>
      <c r="J114" s="1061"/>
    </row>
    <row r="115" spans="1:10" ht="12" customHeight="1">
      <c r="A115" s="315"/>
      <c r="B115" s="315"/>
      <c r="C115" s="172"/>
      <c r="D115" s="1035"/>
      <c r="F115" s="174"/>
      <c r="G115" s="189"/>
      <c r="H115" s="680"/>
      <c r="I115" s="295"/>
      <c r="J115" s="1061"/>
    </row>
    <row r="116" spans="1:10" ht="12" customHeight="1">
      <c r="A116" s="315"/>
      <c r="B116" s="315"/>
      <c r="C116" s="172"/>
      <c r="D116" s="1035"/>
      <c r="F116" s="174"/>
      <c r="G116" s="189"/>
      <c r="H116" s="680"/>
      <c r="I116" s="295"/>
      <c r="J116" s="1061"/>
    </row>
    <row r="117" spans="1:10" ht="12" customHeight="1">
      <c r="A117" s="315"/>
      <c r="B117" s="315"/>
      <c r="C117" s="172"/>
      <c r="D117" s="1035"/>
      <c r="F117" s="174"/>
      <c r="G117" s="189"/>
      <c r="H117" s="680"/>
      <c r="I117" s="295"/>
      <c r="J117" s="1061"/>
    </row>
    <row r="118" spans="1:10" ht="12" customHeight="1">
      <c r="A118" s="315"/>
      <c r="B118" s="315"/>
      <c r="C118" s="172"/>
      <c r="D118" s="1035"/>
      <c r="F118" s="174"/>
      <c r="G118" s="189"/>
      <c r="H118" s="680"/>
      <c r="I118" s="295"/>
      <c r="J118" s="1061"/>
    </row>
    <row r="119" spans="1:10" ht="12" customHeight="1">
      <c r="A119" s="315"/>
      <c r="B119" s="315"/>
      <c r="C119" s="172"/>
      <c r="D119" s="1035"/>
      <c r="F119" s="174"/>
      <c r="G119" s="189"/>
      <c r="H119" s="680"/>
      <c r="I119" s="295"/>
      <c r="J119" s="1061"/>
    </row>
    <row r="120" spans="1:10" ht="12" customHeight="1">
      <c r="A120" s="315"/>
      <c r="B120" s="315"/>
      <c r="C120" s="172"/>
      <c r="D120" s="1035"/>
      <c r="F120" s="174"/>
      <c r="G120" s="189"/>
      <c r="H120" s="680"/>
      <c r="I120" s="295"/>
      <c r="J120" s="1061"/>
    </row>
    <row r="121" spans="1:10" ht="12" customHeight="1">
      <c r="A121" s="315"/>
      <c r="B121" s="315"/>
      <c r="F121" s="315"/>
      <c r="G121" s="189"/>
      <c r="H121" s="679"/>
      <c r="I121" s="679"/>
      <c r="J121" s="1061"/>
    </row>
    <row r="122" spans="1:10" ht="12" customHeight="1">
      <c r="A122" s="315"/>
      <c r="B122" s="315"/>
      <c r="D122" s="1036"/>
      <c r="F122" s="174"/>
      <c r="G122" s="189"/>
      <c r="H122" s="680"/>
      <c r="I122" s="295"/>
      <c r="J122" s="690"/>
    </row>
    <row r="123" spans="1:10" ht="12" customHeight="1">
      <c r="A123" s="315"/>
      <c r="B123" s="315"/>
      <c r="F123" s="315"/>
      <c r="G123" s="189"/>
      <c r="H123" s="679"/>
      <c r="I123" s="679"/>
      <c r="J123" s="1062"/>
    </row>
    <row r="124" spans="1:10" ht="12" customHeight="1">
      <c r="A124" s="315"/>
      <c r="B124" s="315"/>
      <c r="D124" s="1036"/>
      <c r="F124" s="174"/>
      <c r="G124" s="189"/>
      <c r="H124" s="680"/>
      <c r="I124" s="295"/>
      <c r="J124" s="1062"/>
    </row>
    <row r="125" spans="1:10" ht="12" customHeight="1">
      <c r="A125" s="315"/>
      <c r="B125" s="173"/>
      <c r="C125" s="316"/>
      <c r="D125" s="141"/>
      <c r="E125" s="141"/>
      <c r="F125" s="330"/>
      <c r="G125" s="134"/>
      <c r="H125" s="681"/>
      <c r="I125" s="293"/>
    </row>
    <row r="126" spans="1:10" ht="12" customHeight="1">
      <c r="A126" s="675"/>
      <c r="B126" s="183"/>
      <c r="C126" s="183"/>
      <c r="D126" s="183"/>
      <c r="E126" s="183"/>
      <c r="F126" s="183"/>
      <c r="G126" s="184"/>
      <c r="H126" s="908"/>
      <c r="I126" s="1048"/>
    </row>
    <row r="127" spans="1:10" ht="12" customHeight="1">
      <c r="A127" s="315"/>
      <c r="B127" s="118" t="s">
        <v>858</v>
      </c>
      <c r="H127" s="909"/>
      <c r="I127" s="853"/>
    </row>
    <row r="128" spans="1:10" ht="12" customHeight="1">
      <c r="A128" s="334"/>
      <c r="B128" s="185"/>
      <c r="C128" s="185"/>
      <c r="D128" s="185"/>
      <c r="E128" s="185"/>
      <c r="F128" s="185"/>
      <c r="G128" s="186"/>
      <c r="H128" s="910"/>
      <c r="I128" s="1049"/>
    </row>
    <row r="129" spans="2:9" ht="12" customHeight="1">
      <c r="B129" s="141"/>
      <c r="C129" s="141"/>
      <c r="D129" s="141"/>
      <c r="E129" s="141"/>
      <c r="F129" s="141"/>
      <c r="G129" s="140"/>
      <c r="H129" s="1050"/>
      <c r="I129" s="1051"/>
    </row>
  </sheetData>
  <pageMargins left="0.7" right="0.7" top="0.75" bottom="0.75" header="0.3" footer="0.3"/>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4"/>
  <sheetViews>
    <sheetView view="pageBreakPreview" topLeftCell="A107" zoomScaleNormal="100" zoomScaleSheetLayoutView="100" workbookViewId="0">
      <selection activeCell="N229" sqref="N229"/>
    </sheetView>
  </sheetViews>
  <sheetFormatPr defaultColWidth="8.85546875" defaultRowHeight="12.75"/>
  <cols>
    <col min="1" max="1" width="8.42578125" style="146" customWidth="1"/>
    <col min="2" max="2" width="5.140625" style="146" customWidth="1"/>
    <col min="3" max="4" width="3.42578125" style="146" customWidth="1"/>
    <col min="5" max="5" width="27.85546875" style="146" customWidth="1"/>
    <col min="6" max="6" width="6.140625" style="146" customWidth="1"/>
    <col min="7" max="7" width="10.85546875" style="146" customWidth="1"/>
    <col min="8" max="8" width="11" style="146" customWidth="1"/>
    <col min="9" max="9" width="12.85546875" style="146" customWidth="1"/>
    <col min="10" max="16384" width="8.85546875" style="146"/>
  </cols>
  <sheetData>
    <row r="1" spans="1:9">
      <c r="A1" s="141"/>
      <c r="B1" s="141"/>
      <c r="C1" s="141"/>
      <c r="D1" s="141"/>
      <c r="E1" s="141"/>
      <c r="F1" s="140"/>
      <c r="G1" s="284"/>
      <c r="H1" s="28"/>
      <c r="I1" s="57" t="s">
        <v>526</v>
      </c>
    </row>
    <row r="2" spans="1:9">
      <c r="A2" s="141"/>
      <c r="B2" s="141"/>
      <c r="C2" s="141"/>
      <c r="D2" s="141"/>
      <c r="E2" s="141"/>
      <c r="F2" s="140"/>
      <c r="G2" s="284"/>
      <c r="H2" s="285"/>
      <c r="I2" s="58"/>
    </row>
    <row r="3" spans="1:9">
      <c r="A3" s="182" t="s">
        <v>18</v>
      </c>
      <c r="B3" s="182"/>
      <c r="C3" s="181"/>
      <c r="D3" s="181"/>
      <c r="E3" s="181"/>
      <c r="F3" s="180"/>
      <c r="G3" s="286"/>
      <c r="H3" s="287"/>
      <c r="I3" s="39"/>
    </row>
    <row r="4" spans="1:9">
      <c r="A4" s="175" t="s">
        <v>19</v>
      </c>
      <c r="B4" s="175" t="s">
        <v>20</v>
      </c>
      <c r="C4" s="172"/>
      <c r="D4" s="172"/>
      <c r="E4" s="172" t="s">
        <v>21</v>
      </c>
      <c r="F4" s="179" t="s">
        <v>22</v>
      </c>
      <c r="G4" s="288" t="s">
        <v>23</v>
      </c>
      <c r="H4" s="289" t="s">
        <v>24</v>
      </c>
      <c r="I4" s="40" t="s">
        <v>25</v>
      </c>
    </row>
    <row r="5" spans="1:9">
      <c r="A5" s="178" t="s">
        <v>26</v>
      </c>
      <c r="B5" s="178" t="s">
        <v>27</v>
      </c>
      <c r="C5" s="177"/>
      <c r="D5" s="177"/>
      <c r="E5" s="177"/>
      <c r="F5" s="176"/>
      <c r="G5" s="290" t="s">
        <v>28</v>
      </c>
      <c r="H5" s="291"/>
      <c r="I5" s="41"/>
    </row>
    <row r="6" spans="1:9">
      <c r="A6" s="173"/>
      <c r="B6" s="173"/>
      <c r="C6" s="141"/>
      <c r="D6" s="141"/>
      <c r="E6" s="141"/>
      <c r="F6" s="174"/>
      <c r="G6" s="49"/>
      <c r="H6" s="292"/>
      <c r="I6" s="56" t="s">
        <v>61</v>
      </c>
    </row>
    <row r="7" spans="1:9">
      <c r="A7" s="173"/>
      <c r="B7" s="175"/>
      <c r="C7" s="21" t="s">
        <v>527</v>
      </c>
      <c r="D7" s="141"/>
      <c r="E7" s="141"/>
      <c r="F7" s="174"/>
      <c r="G7" s="49"/>
      <c r="H7" s="292"/>
      <c r="I7" s="293" t="s">
        <v>61</v>
      </c>
    </row>
    <row r="8" spans="1:9">
      <c r="A8" s="173"/>
      <c r="B8" s="173"/>
      <c r="C8" s="21"/>
      <c r="D8" s="141"/>
      <c r="E8" s="141"/>
      <c r="F8" s="174"/>
      <c r="G8" s="49"/>
      <c r="H8" s="292"/>
      <c r="I8" s="293"/>
    </row>
    <row r="9" spans="1:9">
      <c r="A9" s="173"/>
      <c r="B9" s="173"/>
      <c r="C9" s="1184" t="s">
        <v>528</v>
      </c>
      <c r="D9" s="1185"/>
      <c r="E9" s="1186"/>
      <c r="F9" s="174"/>
      <c r="G9" s="49"/>
      <c r="H9" s="292"/>
      <c r="I9" s="293"/>
    </row>
    <row r="10" spans="1:9">
      <c r="A10" s="173"/>
      <c r="B10" s="173"/>
      <c r="C10" s="1184"/>
      <c r="D10" s="1185"/>
      <c r="E10" s="1186"/>
      <c r="F10" s="174"/>
      <c r="G10" s="49"/>
      <c r="H10" s="292"/>
      <c r="I10" s="293"/>
    </row>
    <row r="11" spans="1:9">
      <c r="A11" s="173"/>
      <c r="B11" s="173"/>
      <c r="C11" s="1184"/>
      <c r="D11" s="1185"/>
      <c r="E11" s="1186"/>
      <c r="F11" s="174"/>
      <c r="G11" s="49"/>
      <c r="H11" s="292"/>
      <c r="I11" s="293"/>
    </row>
    <row r="12" spans="1:9" ht="67.349999999999994" customHeight="1">
      <c r="A12" s="173"/>
      <c r="B12" s="173"/>
      <c r="C12" s="1184"/>
      <c r="D12" s="1185"/>
      <c r="E12" s="1186"/>
      <c r="F12" s="174"/>
      <c r="G12" s="49"/>
      <c r="H12" s="292"/>
      <c r="I12" s="293"/>
    </row>
    <row r="13" spans="1:9">
      <c r="A13" s="173"/>
      <c r="B13" s="173"/>
      <c r="C13" s="141"/>
      <c r="D13" s="141"/>
      <c r="E13" s="141"/>
      <c r="F13" s="174"/>
      <c r="G13" s="49"/>
      <c r="H13" s="691"/>
      <c r="I13" s="293" t="s">
        <v>61</v>
      </c>
    </row>
    <row r="14" spans="1:9">
      <c r="A14" s="173"/>
      <c r="B14" s="179">
        <v>1</v>
      </c>
      <c r="C14" s="172" t="s">
        <v>529</v>
      </c>
      <c r="D14" s="141"/>
      <c r="E14" s="141"/>
      <c r="F14" s="174"/>
      <c r="G14" s="135"/>
      <c r="H14" s="692"/>
      <c r="I14" s="295" t="s">
        <v>61</v>
      </c>
    </row>
    <row r="15" spans="1:9">
      <c r="A15" s="173"/>
      <c r="B15" s="179"/>
      <c r="C15" s="172"/>
      <c r="D15" s="141"/>
      <c r="E15" s="141"/>
      <c r="F15" s="174"/>
      <c r="G15" s="135"/>
      <c r="H15" s="692"/>
      <c r="I15" s="295"/>
    </row>
    <row r="16" spans="1:9">
      <c r="A16" s="173"/>
      <c r="B16" s="179"/>
      <c r="C16" s="1181" t="s">
        <v>530</v>
      </c>
      <c r="D16" s="1182"/>
      <c r="E16" s="1183"/>
      <c r="F16" s="174"/>
      <c r="G16" s="135"/>
      <c r="H16" s="692"/>
      <c r="I16" s="295"/>
    </row>
    <row r="17" spans="1:9">
      <c r="A17" s="173"/>
      <c r="B17" s="173"/>
      <c r="C17" s="1181"/>
      <c r="D17" s="1182"/>
      <c r="E17" s="1183"/>
      <c r="F17" s="174"/>
      <c r="G17" s="135"/>
      <c r="H17" s="692"/>
      <c r="I17" s="295"/>
    </row>
    <row r="18" spans="1:9" ht="42.6" customHeight="1">
      <c r="A18" s="173"/>
      <c r="B18" s="173"/>
      <c r="C18" s="1181"/>
      <c r="D18" s="1182"/>
      <c r="E18" s="1183"/>
      <c r="F18" s="174"/>
      <c r="G18" s="135"/>
      <c r="H18" s="692"/>
      <c r="I18" s="295"/>
    </row>
    <row r="19" spans="1:9">
      <c r="A19" s="173"/>
      <c r="B19" s="175"/>
      <c r="D19" s="141"/>
      <c r="E19" s="141"/>
      <c r="F19" s="174"/>
      <c r="G19" s="135"/>
      <c r="H19" s="692"/>
      <c r="I19" s="295"/>
    </row>
    <row r="20" spans="1:9">
      <c r="A20" s="173"/>
      <c r="B20" s="173"/>
      <c r="C20" s="141" t="s">
        <v>120</v>
      </c>
      <c r="D20" s="296" t="s">
        <v>531</v>
      </c>
      <c r="E20" s="297"/>
      <c r="F20" s="174" t="s">
        <v>52</v>
      </c>
      <c r="G20" s="174">
        <v>100</v>
      </c>
      <c r="H20" s="692"/>
      <c r="I20" s="295"/>
    </row>
    <row r="21" spans="1:9">
      <c r="A21" s="173"/>
      <c r="B21" s="173"/>
      <c r="C21" s="141"/>
      <c r="D21" s="296"/>
      <c r="E21" s="298"/>
      <c r="F21" s="174"/>
      <c r="G21" s="174"/>
      <c r="H21" s="692"/>
      <c r="I21" s="295"/>
    </row>
    <row r="22" spans="1:9">
      <c r="A22" s="173"/>
      <c r="B22" s="173"/>
      <c r="C22" s="270" t="s">
        <v>124</v>
      </c>
      <c r="D22" s="296" t="s">
        <v>532</v>
      </c>
      <c r="E22" s="297"/>
      <c r="F22" s="174" t="s">
        <v>52</v>
      </c>
      <c r="G22" s="174">
        <v>100</v>
      </c>
      <c r="H22" s="692"/>
      <c r="I22" s="295"/>
    </row>
    <row r="23" spans="1:9">
      <c r="A23" s="173"/>
      <c r="B23" s="173"/>
      <c r="C23" s="190"/>
      <c r="D23" s="141"/>
      <c r="E23" s="141"/>
      <c r="F23" s="173"/>
      <c r="G23" s="173"/>
      <c r="H23" s="692"/>
      <c r="I23" s="295"/>
    </row>
    <row r="24" spans="1:9">
      <c r="A24" s="173"/>
      <c r="B24" s="173"/>
      <c r="C24" s="270" t="s">
        <v>131</v>
      </c>
      <c r="D24" s="296" t="s">
        <v>533</v>
      </c>
      <c r="E24" s="297"/>
      <c r="F24" s="174" t="s">
        <v>52</v>
      </c>
      <c r="G24" s="174">
        <v>50</v>
      </c>
      <c r="H24" s="692"/>
      <c r="I24" s="295"/>
    </row>
    <row r="25" spans="1:9">
      <c r="A25" s="173"/>
      <c r="B25" s="173"/>
      <c r="C25" s="190"/>
      <c r="D25" s="298"/>
      <c r="E25" s="297"/>
      <c r="F25" s="173"/>
      <c r="G25" s="173"/>
      <c r="H25" s="692"/>
      <c r="I25" s="295"/>
    </row>
    <row r="26" spans="1:9">
      <c r="A26" s="173"/>
      <c r="B26" s="173"/>
      <c r="C26" s="270" t="s">
        <v>39</v>
      </c>
      <c r="D26" s="296" t="s">
        <v>534</v>
      </c>
      <c r="E26" s="297"/>
      <c r="F26" s="174" t="s">
        <v>52</v>
      </c>
      <c r="G26" s="174">
        <v>50</v>
      </c>
      <c r="H26" s="692"/>
      <c r="I26" s="295"/>
    </row>
    <row r="27" spans="1:9">
      <c r="A27" s="173"/>
      <c r="B27" s="173"/>
      <c r="C27" s="141"/>
      <c r="D27" s="298"/>
      <c r="E27" s="297"/>
      <c r="F27" s="174"/>
      <c r="G27" s="174"/>
      <c r="H27" s="692"/>
      <c r="I27" s="299"/>
    </row>
    <row r="28" spans="1:9">
      <c r="A28" s="173"/>
      <c r="B28" s="179">
        <v>2</v>
      </c>
      <c r="C28" s="172" t="s">
        <v>535</v>
      </c>
      <c r="D28" s="141"/>
      <c r="E28" s="141"/>
      <c r="F28" s="174"/>
      <c r="G28" s="174"/>
      <c r="H28" s="691"/>
      <c r="I28" s="293"/>
    </row>
    <row r="29" spans="1:9">
      <c r="A29" s="173"/>
      <c r="B29" s="179"/>
      <c r="C29" s="172"/>
      <c r="D29" s="141"/>
      <c r="E29" s="141"/>
      <c r="F29" s="174"/>
      <c r="G29" s="174"/>
      <c r="H29" s="691"/>
      <c r="I29" s="293"/>
    </row>
    <row r="30" spans="1:9">
      <c r="A30" s="173"/>
      <c r="B30" s="179"/>
      <c r="C30" s="1181" t="s">
        <v>536</v>
      </c>
      <c r="D30" s="1182"/>
      <c r="E30" s="1183"/>
      <c r="F30" s="174"/>
      <c r="G30" s="174"/>
      <c r="H30" s="691"/>
      <c r="I30" s="293"/>
    </row>
    <row r="31" spans="1:9">
      <c r="A31" s="173"/>
      <c r="B31" s="179"/>
      <c r="C31" s="1181"/>
      <c r="D31" s="1182"/>
      <c r="E31" s="1183"/>
      <c r="F31" s="174"/>
      <c r="G31" s="173"/>
      <c r="H31" s="292"/>
      <c r="I31" s="293"/>
    </row>
    <row r="32" spans="1:9" ht="69" customHeight="1">
      <c r="A32" s="173"/>
      <c r="B32" s="179"/>
      <c r="C32" s="1181"/>
      <c r="D32" s="1182"/>
      <c r="E32" s="1183"/>
      <c r="F32" s="174"/>
      <c r="G32" s="174"/>
      <c r="H32" s="292"/>
      <c r="I32" s="293"/>
    </row>
    <row r="33" spans="1:9">
      <c r="A33" s="173"/>
      <c r="B33" s="173"/>
      <c r="C33" s="141"/>
      <c r="D33" s="141"/>
      <c r="E33" s="141"/>
      <c r="F33" s="174"/>
      <c r="G33" s="173"/>
      <c r="H33" s="691"/>
      <c r="I33" s="293"/>
    </row>
    <row r="34" spans="1:9">
      <c r="A34" s="173"/>
      <c r="B34" s="173"/>
      <c r="C34" s="141" t="s">
        <v>120</v>
      </c>
      <c r="D34" s="141" t="s">
        <v>537</v>
      </c>
      <c r="E34" s="141"/>
      <c r="F34" s="174" t="s">
        <v>52</v>
      </c>
      <c r="G34" s="174">
        <v>50</v>
      </c>
      <c r="H34" s="691"/>
      <c r="I34" s="295"/>
    </row>
    <row r="35" spans="1:9">
      <c r="A35" s="173"/>
      <c r="B35" s="173"/>
      <c r="C35" s="141"/>
      <c r="D35" s="141"/>
      <c r="E35" s="141"/>
      <c r="F35" s="174"/>
      <c r="G35" s="174"/>
      <c r="H35" s="691"/>
      <c r="I35" s="295"/>
    </row>
    <row r="36" spans="1:9">
      <c r="A36" s="173"/>
      <c r="B36" s="173"/>
      <c r="C36" s="270" t="s">
        <v>124</v>
      </c>
      <c r="D36" s="141" t="s">
        <v>538</v>
      </c>
      <c r="E36" s="141"/>
      <c r="F36" s="174" t="s">
        <v>52</v>
      </c>
      <c r="G36" s="174">
        <v>80</v>
      </c>
      <c r="H36" s="691"/>
      <c r="I36" s="295"/>
    </row>
    <row r="37" spans="1:9">
      <c r="A37" s="173"/>
      <c r="B37" s="173"/>
      <c r="C37" s="141"/>
      <c r="D37" s="141"/>
      <c r="E37" s="141"/>
      <c r="F37" s="174"/>
      <c r="G37" s="174"/>
      <c r="H37" s="691"/>
      <c r="I37" s="295"/>
    </row>
    <row r="38" spans="1:9">
      <c r="A38" s="173"/>
      <c r="B38" s="173"/>
      <c r="C38" s="270" t="s">
        <v>131</v>
      </c>
      <c r="D38" s="141" t="s">
        <v>539</v>
      </c>
      <c r="E38" s="141"/>
      <c r="F38" s="174" t="s">
        <v>52</v>
      </c>
      <c r="G38" s="174">
        <v>50</v>
      </c>
      <c r="H38" s="691"/>
      <c r="I38" s="295"/>
    </row>
    <row r="39" spans="1:9">
      <c r="A39" s="173"/>
      <c r="B39" s="173"/>
      <c r="C39" s="141"/>
      <c r="D39" s="141"/>
      <c r="E39" s="141"/>
      <c r="F39" s="174"/>
      <c r="G39" s="173"/>
      <c r="H39" s="691"/>
      <c r="I39" s="300"/>
    </row>
    <row r="40" spans="1:9">
      <c r="A40" s="173"/>
      <c r="B40" s="173"/>
      <c r="C40" s="270" t="s">
        <v>39</v>
      </c>
      <c r="D40" s="141" t="s">
        <v>540</v>
      </c>
      <c r="E40" s="141"/>
      <c r="F40" s="174" t="s">
        <v>52</v>
      </c>
      <c r="G40" s="174">
        <v>20</v>
      </c>
      <c r="H40" s="691"/>
      <c r="I40" s="295"/>
    </row>
    <row r="41" spans="1:9">
      <c r="A41" s="173"/>
      <c r="B41" s="173"/>
      <c r="C41" s="141"/>
      <c r="D41" s="141"/>
      <c r="E41" s="141"/>
      <c r="F41" s="174"/>
      <c r="G41" s="173"/>
      <c r="H41" s="691"/>
      <c r="I41" s="293"/>
    </row>
    <row r="42" spans="1:9">
      <c r="A42" s="173"/>
      <c r="B42" s="173"/>
      <c r="C42" s="141"/>
      <c r="D42" s="141"/>
      <c r="E42" s="141"/>
      <c r="F42" s="174"/>
      <c r="G42" s="174"/>
      <c r="H42" s="691"/>
      <c r="I42" s="293"/>
    </row>
    <row r="43" spans="1:9">
      <c r="A43" s="173"/>
      <c r="B43" s="173"/>
      <c r="C43" s="141"/>
      <c r="D43" s="141"/>
      <c r="E43" s="141"/>
      <c r="F43" s="174"/>
      <c r="G43" s="49"/>
      <c r="H43" s="691"/>
      <c r="I43" s="293"/>
    </row>
    <row r="44" spans="1:9">
      <c r="A44" s="173"/>
      <c r="B44" s="173"/>
      <c r="C44" s="141"/>
      <c r="D44" s="296"/>
      <c r="E44" s="297"/>
      <c r="F44" s="174"/>
      <c r="G44" s="49"/>
      <c r="H44" s="292"/>
      <c r="I44" s="301"/>
    </row>
    <row r="45" spans="1:9">
      <c r="A45" s="187"/>
      <c r="B45" s="183"/>
      <c r="C45" s="183"/>
      <c r="D45" s="183"/>
      <c r="E45" s="183"/>
      <c r="F45" s="184"/>
      <c r="G45" s="302"/>
      <c r="H45" s="302"/>
      <c r="I45" s="693"/>
    </row>
    <row r="46" spans="1:9">
      <c r="A46" s="173" t="s">
        <v>552</v>
      </c>
      <c r="B46" s="141" t="s">
        <v>133</v>
      </c>
      <c r="C46" s="141"/>
      <c r="D46" s="141"/>
      <c r="E46" s="141"/>
      <c r="F46" s="140"/>
      <c r="G46" s="303"/>
      <c r="H46" s="303"/>
      <c r="I46" s="694"/>
    </row>
    <row r="47" spans="1:9">
      <c r="A47" s="188"/>
      <c r="B47" s="185"/>
      <c r="C47" s="185"/>
      <c r="D47" s="185"/>
      <c r="E47" s="185"/>
      <c r="F47" s="186"/>
      <c r="G47" s="304"/>
      <c r="H47" s="304"/>
      <c r="I47" s="226"/>
    </row>
    <row r="48" spans="1:9">
      <c r="A48" s="141"/>
      <c r="B48" s="141"/>
      <c r="C48" s="141"/>
      <c r="D48" s="141"/>
      <c r="E48" s="141"/>
      <c r="F48" s="140"/>
      <c r="G48" s="305"/>
      <c r="H48" s="305"/>
      <c r="I48" s="194"/>
    </row>
    <row r="49" spans="1:9">
      <c r="A49" s="141"/>
      <c r="B49" s="141"/>
      <c r="C49" s="141"/>
      <c r="D49" s="141"/>
      <c r="E49" s="141"/>
      <c r="F49" s="140"/>
      <c r="G49" s="238"/>
      <c r="H49" s="305"/>
      <c r="I49" s="239" t="s">
        <v>526</v>
      </c>
    </row>
    <row r="50" spans="1:9">
      <c r="A50" s="141"/>
      <c r="B50" s="141"/>
      <c r="C50" s="141"/>
      <c r="D50" s="141"/>
      <c r="E50" s="141"/>
      <c r="F50" s="140"/>
      <c r="G50" s="305"/>
      <c r="H50" s="305"/>
      <c r="I50" s="194"/>
    </row>
    <row r="51" spans="1:9">
      <c r="A51" s="182" t="s">
        <v>18</v>
      </c>
      <c r="B51" s="182"/>
      <c r="C51" s="181"/>
      <c r="D51" s="181"/>
      <c r="E51" s="181"/>
      <c r="F51" s="180"/>
      <c r="G51" s="306"/>
      <c r="H51" s="143"/>
      <c r="I51" s="142"/>
    </row>
    <row r="52" spans="1:9">
      <c r="A52" s="175" t="s">
        <v>19</v>
      </c>
      <c r="B52" s="175" t="s">
        <v>20</v>
      </c>
      <c r="C52" s="172"/>
      <c r="D52" s="172"/>
      <c r="E52" s="172" t="s">
        <v>21</v>
      </c>
      <c r="F52" s="179" t="s">
        <v>22</v>
      </c>
      <c r="G52" s="307" t="s">
        <v>23</v>
      </c>
      <c r="H52" s="307" t="s">
        <v>24</v>
      </c>
      <c r="I52" s="205" t="s">
        <v>25</v>
      </c>
    </row>
    <row r="53" spans="1:9">
      <c r="A53" s="178" t="s">
        <v>26</v>
      </c>
      <c r="B53" s="178" t="s">
        <v>27</v>
      </c>
      <c r="C53" s="177"/>
      <c r="D53" s="177"/>
      <c r="E53" s="177"/>
      <c r="F53" s="176"/>
      <c r="G53" s="308" t="s">
        <v>28</v>
      </c>
      <c r="H53" s="309"/>
      <c r="I53" s="208"/>
    </row>
    <row r="54" spans="1:9">
      <c r="A54" s="173"/>
      <c r="B54" s="173"/>
      <c r="C54" s="141"/>
      <c r="D54" s="141"/>
      <c r="E54" s="141"/>
      <c r="F54" s="140"/>
      <c r="G54" s="303"/>
      <c r="H54" s="303"/>
      <c r="I54" s="295"/>
    </row>
    <row r="55" spans="1:9">
      <c r="A55" s="173"/>
      <c r="B55" s="173"/>
      <c r="C55" s="141" t="s">
        <v>134</v>
      </c>
      <c r="D55" s="141"/>
      <c r="E55" s="141"/>
      <c r="F55" s="140"/>
      <c r="G55" s="303"/>
      <c r="H55" s="303"/>
      <c r="I55" s="694"/>
    </row>
    <row r="56" spans="1:9">
      <c r="A56" s="188"/>
      <c r="B56" s="188"/>
      <c r="C56" s="185"/>
      <c r="D56" s="185"/>
      <c r="E56" s="185"/>
      <c r="F56" s="186"/>
      <c r="G56" s="304"/>
      <c r="H56" s="304"/>
      <c r="I56" s="695"/>
    </row>
    <row r="57" spans="1:9">
      <c r="A57" s="187"/>
      <c r="B57" s="187"/>
      <c r="C57" s="141"/>
      <c r="D57" s="141"/>
      <c r="E57" s="141"/>
      <c r="F57" s="676"/>
      <c r="G57" s="696"/>
      <c r="H57" s="697"/>
      <c r="I57" s="698"/>
    </row>
    <row r="58" spans="1:9">
      <c r="A58" s="173"/>
      <c r="B58" s="179">
        <v>3</v>
      </c>
      <c r="C58" s="172" t="s">
        <v>541</v>
      </c>
      <c r="D58" s="141"/>
      <c r="E58" s="141"/>
      <c r="F58" s="174"/>
      <c r="G58" s="49"/>
      <c r="H58" s="691"/>
      <c r="I58" s="293"/>
    </row>
    <row r="59" spans="1:9">
      <c r="A59" s="173"/>
      <c r="B59" s="179"/>
      <c r="C59" s="172"/>
      <c r="D59" s="141"/>
      <c r="E59" s="141"/>
      <c r="F59" s="174"/>
      <c r="G59" s="49"/>
      <c r="H59" s="691"/>
      <c r="I59" s="293"/>
    </row>
    <row r="60" spans="1:9">
      <c r="A60" s="173"/>
      <c r="B60" s="179"/>
      <c r="C60" s="1181" t="s">
        <v>542</v>
      </c>
      <c r="D60" s="1182"/>
      <c r="E60" s="1183"/>
      <c r="F60" s="174"/>
      <c r="G60" s="49"/>
      <c r="H60" s="292"/>
      <c r="I60" s="293"/>
    </row>
    <row r="61" spans="1:9">
      <c r="A61" s="173"/>
      <c r="B61" s="179"/>
      <c r="C61" s="1181"/>
      <c r="D61" s="1182"/>
      <c r="E61" s="1183"/>
      <c r="F61" s="174"/>
      <c r="G61" s="49"/>
      <c r="H61" s="292"/>
      <c r="I61" s="293"/>
    </row>
    <row r="62" spans="1:9" ht="40.35" customHeight="1">
      <c r="A62" s="173"/>
      <c r="B62" s="179"/>
      <c r="C62" s="1181"/>
      <c r="D62" s="1182"/>
      <c r="E62" s="1183"/>
      <c r="F62" s="174"/>
      <c r="G62" s="49"/>
      <c r="H62" s="292"/>
      <c r="I62" s="293"/>
    </row>
    <row r="63" spans="1:9">
      <c r="A63" s="173"/>
      <c r="B63" s="173"/>
      <c r="C63" s="141"/>
      <c r="D63" s="141"/>
      <c r="E63" s="141"/>
      <c r="F63" s="174"/>
      <c r="G63" s="49"/>
      <c r="H63" s="691"/>
      <c r="I63" s="293"/>
    </row>
    <row r="64" spans="1:9">
      <c r="A64" s="173"/>
      <c r="B64" s="173"/>
      <c r="C64" s="270" t="s">
        <v>120</v>
      </c>
      <c r="D64" s="141" t="s">
        <v>543</v>
      </c>
      <c r="E64" s="141"/>
      <c r="F64" s="174" t="s">
        <v>544</v>
      </c>
      <c r="G64" s="174">
        <v>1</v>
      </c>
      <c r="H64" s="691"/>
      <c r="I64" s="295"/>
    </row>
    <row r="65" spans="1:9">
      <c r="A65" s="173"/>
      <c r="B65" s="173"/>
      <c r="C65" s="141"/>
      <c r="D65" s="141"/>
      <c r="E65" s="141"/>
      <c r="F65" s="174"/>
      <c r="G65" s="174"/>
      <c r="H65" s="691"/>
      <c r="I65" s="295"/>
    </row>
    <row r="66" spans="1:9">
      <c r="A66" s="173"/>
      <c r="B66" s="173"/>
      <c r="C66" s="270" t="s">
        <v>124</v>
      </c>
      <c r="D66" s="141" t="s">
        <v>545</v>
      </c>
      <c r="E66" s="141"/>
      <c r="F66" s="174" t="s">
        <v>544</v>
      </c>
      <c r="G66" s="174">
        <v>1</v>
      </c>
      <c r="H66" s="691"/>
      <c r="I66" s="295"/>
    </row>
    <row r="67" spans="1:9">
      <c r="A67" s="173"/>
      <c r="B67" s="173"/>
      <c r="C67" s="141"/>
      <c r="D67" s="141"/>
      <c r="E67" s="141"/>
      <c r="F67" s="174"/>
      <c r="G67" s="174"/>
      <c r="H67" s="691"/>
      <c r="I67" s="300"/>
    </row>
    <row r="68" spans="1:9">
      <c r="A68" s="173"/>
      <c r="B68" s="173"/>
      <c r="C68" s="270" t="s">
        <v>131</v>
      </c>
      <c r="D68" s="141" t="s">
        <v>546</v>
      </c>
      <c r="E68" s="141"/>
      <c r="F68" s="174" t="s">
        <v>544</v>
      </c>
      <c r="G68" s="174">
        <v>1</v>
      </c>
      <c r="H68" s="691"/>
      <c r="I68" s="295"/>
    </row>
    <row r="69" spans="1:9">
      <c r="A69" s="173"/>
      <c r="B69" s="173"/>
      <c r="C69" s="141"/>
      <c r="D69" s="141"/>
      <c r="E69" s="141"/>
      <c r="F69" s="174"/>
      <c r="G69" s="174"/>
      <c r="H69" s="691"/>
      <c r="I69" s="300"/>
    </row>
    <row r="70" spans="1:9">
      <c r="A70" s="173"/>
      <c r="B70" s="173"/>
      <c r="C70" s="270" t="s">
        <v>39</v>
      </c>
      <c r="D70" s="141" t="s">
        <v>547</v>
      </c>
      <c r="E70" s="141"/>
      <c r="F70" s="174" t="s">
        <v>544</v>
      </c>
      <c r="G70" s="174">
        <v>1</v>
      </c>
      <c r="H70" s="691"/>
      <c r="I70" s="295"/>
    </row>
    <row r="71" spans="1:9">
      <c r="A71" s="173"/>
      <c r="B71" s="173"/>
      <c r="C71" s="141"/>
      <c r="D71" s="141"/>
      <c r="E71" s="141"/>
      <c r="F71" s="174"/>
      <c r="G71" s="174"/>
      <c r="H71" s="691"/>
      <c r="I71" s="300"/>
    </row>
    <row r="72" spans="1:9">
      <c r="A72" s="173"/>
      <c r="B72" s="179">
        <v>4</v>
      </c>
      <c r="C72" s="172" t="s">
        <v>548</v>
      </c>
      <c r="D72" s="141"/>
      <c r="E72" s="141"/>
      <c r="F72" s="174"/>
      <c r="G72" s="174"/>
      <c r="H72" s="691"/>
      <c r="I72" s="300"/>
    </row>
    <row r="73" spans="1:9">
      <c r="A73" s="173"/>
      <c r="B73" s="173"/>
      <c r="C73" s="141"/>
      <c r="D73" s="141"/>
      <c r="E73" s="141"/>
      <c r="F73" s="174"/>
      <c r="G73" s="174"/>
      <c r="H73" s="691"/>
      <c r="I73" s="300"/>
    </row>
    <row r="74" spans="1:9">
      <c r="A74" s="173"/>
      <c r="B74" s="173"/>
      <c r="C74" s="1181" t="s">
        <v>549</v>
      </c>
      <c r="D74" s="1182"/>
      <c r="E74" s="1183"/>
      <c r="F74" s="174"/>
      <c r="G74" s="174"/>
      <c r="H74" s="691"/>
      <c r="I74" s="300"/>
    </row>
    <row r="75" spans="1:9" ht="69.599999999999994" customHeight="1">
      <c r="A75" s="173"/>
      <c r="B75" s="173"/>
      <c r="C75" s="1181"/>
      <c r="D75" s="1182"/>
      <c r="E75" s="1183"/>
      <c r="F75" s="174"/>
      <c r="G75" s="174"/>
      <c r="H75" s="691"/>
      <c r="I75" s="300"/>
    </row>
    <row r="76" spans="1:9">
      <c r="A76" s="173"/>
      <c r="B76" s="173"/>
      <c r="C76" s="141"/>
      <c r="D76" s="141"/>
      <c r="E76" s="141"/>
      <c r="F76" s="174"/>
      <c r="G76" s="174"/>
      <c r="H76" s="691"/>
      <c r="I76" s="300"/>
    </row>
    <row r="77" spans="1:9">
      <c r="A77" s="173"/>
      <c r="B77" s="173"/>
      <c r="C77" s="141" t="s">
        <v>120</v>
      </c>
      <c r="D77" s="296" t="s">
        <v>290</v>
      </c>
      <c r="E77" s="297"/>
      <c r="F77" s="174" t="s">
        <v>52</v>
      </c>
      <c r="G77" s="174">
        <v>100</v>
      </c>
      <c r="H77" s="691"/>
      <c r="I77" s="295"/>
    </row>
    <row r="78" spans="1:9">
      <c r="A78" s="173"/>
      <c r="B78" s="173"/>
      <c r="C78" s="141"/>
      <c r="D78" s="298"/>
      <c r="E78" s="297"/>
      <c r="F78" s="174"/>
      <c r="G78" s="174"/>
      <c r="H78" s="691"/>
      <c r="I78" s="300"/>
    </row>
    <row r="79" spans="1:9">
      <c r="A79" s="173"/>
      <c r="B79" s="173"/>
      <c r="C79" s="141" t="s">
        <v>124</v>
      </c>
      <c r="D79" s="296" t="s">
        <v>550</v>
      </c>
      <c r="E79" s="297"/>
      <c r="F79" s="174" t="s">
        <v>52</v>
      </c>
      <c r="G79" s="174">
        <v>100</v>
      </c>
      <c r="H79" s="691"/>
      <c r="I79" s="295"/>
    </row>
    <row r="80" spans="1:9">
      <c r="A80" s="173"/>
      <c r="B80" s="173"/>
      <c r="C80" s="141"/>
      <c r="D80" s="298"/>
      <c r="E80" s="297"/>
      <c r="F80" s="174"/>
      <c r="G80" s="174"/>
      <c r="H80" s="691"/>
      <c r="I80" s="300"/>
    </row>
    <row r="81" spans="1:9">
      <c r="A81" s="173"/>
      <c r="B81" s="173"/>
      <c r="C81" s="141" t="s">
        <v>131</v>
      </c>
      <c r="D81" s="296" t="s">
        <v>551</v>
      </c>
      <c r="E81" s="297"/>
      <c r="F81" s="174" t="s">
        <v>52</v>
      </c>
      <c r="G81" s="174">
        <v>1</v>
      </c>
      <c r="H81" s="691"/>
      <c r="I81" s="301"/>
    </row>
    <row r="82" spans="1:9">
      <c r="A82" s="173"/>
      <c r="B82" s="173"/>
      <c r="C82" s="141"/>
      <c r="D82" s="296"/>
      <c r="E82" s="297"/>
      <c r="F82" s="174"/>
      <c r="G82" s="174"/>
      <c r="H82" s="691"/>
      <c r="I82" s="301"/>
    </row>
    <row r="83" spans="1:9">
      <c r="A83" s="173"/>
      <c r="B83" s="179">
        <v>5</v>
      </c>
      <c r="C83" s="172" t="s">
        <v>995</v>
      </c>
      <c r="D83" s="141"/>
      <c r="E83" s="141"/>
      <c r="F83" s="174"/>
      <c r="G83" s="174"/>
      <c r="H83" s="691"/>
      <c r="I83" s="300"/>
    </row>
    <row r="84" spans="1:9">
      <c r="A84" s="173"/>
      <c r="B84" s="173"/>
      <c r="C84" s="172" t="s">
        <v>996</v>
      </c>
      <c r="D84" s="141"/>
      <c r="E84" s="141"/>
      <c r="F84" s="174"/>
      <c r="G84" s="174"/>
      <c r="H84" s="691"/>
      <c r="I84" s="300"/>
    </row>
    <row r="85" spans="1:9">
      <c r="A85" s="173"/>
      <c r="B85" s="173"/>
      <c r="C85" s="172"/>
      <c r="D85" s="141"/>
      <c r="E85" s="141"/>
      <c r="F85" s="174"/>
      <c r="G85" s="174"/>
      <c r="H85" s="691"/>
      <c r="I85" s="300"/>
    </row>
    <row r="86" spans="1:9">
      <c r="A86" s="173"/>
      <c r="B86" s="173"/>
      <c r="C86" s="141" t="s">
        <v>120</v>
      </c>
      <c r="D86" s="296" t="s">
        <v>553</v>
      </c>
      <c r="E86" s="297"/>
      <c r="F86" s="174" t="s">
        <v>52</v>
      </c>
      <c r="G86" s="174">
        <v>10</v>
      </c>
      <c r="H86" s="691"/>
      <c r="I86" s="295"/>
    </row>
    <row r="87" spans="1:9">
      <c r="A87" s="173"/>
      <c r="B87" s="173"/>
      <c r="C87" s="141"/>
      <c r="D87" s="298"/>
      <c r="E87" s="297"/>
      <c r="F87" s="174"/>
      <c r="G87" s="174"/>
      <c r="H87" s="691"/>
      <c r="I87" s="300"/>
    </row>
    <row r="88" spans="1:9">
      <c r="A88" s="173"/>
      <c r="B88" s="173"/>
      <c r="C88" s="141" t="s">
        <v>124</v>
      </c>
      <c r="D88" s="296" t="s">
        <v>554</v>
      </c>
      <c r="E88" s="297"/>
      <c r="F88" s="174" t="s">
        <v>52</v>
      </c>
      <c r="G88" s="174">
        <v>50</v>
      </c>
      <c r="H88" s="691"/>
      <c r="I88" s="295"/>
    </row>
    <row r="89" spans="1:9">
      <c r="A89" s="173"/>
      <c r="B89" s="173"/>
      <c r="C89" s="141"/>
      <c r="D89" s="298"/>
      <c r="E89" s="297"/>
      <c r="F89" s="174"/>
      <c r="G89" s="174"/>
      <c r="H89" s="691"/>
      <c r="I89" s="300"/>
    </row>
    <row r="90" spans="1:9">
      <c r="A90" s="173"/>
      <c r="B90" s="173"/>
      <c r="C90" s="141" t="s">
        <v>131</v>
      </c>
      <c r="D90" s="296" t="s">
        <v>555</v>
      </c>
      <c r="E90" s="297"/>
      <c r="F90" s="174" t="s">
        <v>52</v>
      </c>
      <c r="G90" s="174">
        <v>150</v>
      </c>
      <c r="H90" s="691"/>
      <c r="I90" s="295"/>
    </row>
    <row r="91" spans="1:9">
      <c r="A91" s="173"/>
      <c r="B91" s="173"/>
      <c r="C91" s="141"/>
      <c r="D91" s="298"/>
      <c r="E91" s="297"/>
      <c r="F91" s="174"/>
      <c r="G91" s="174"/>
      <c r="H91" s="691"/>
      <c r="I91" s="300"/>
    </row>
    <row r="92" spans="1:9">
      <c r="A92" s="173"/>
      <c r="B92" s="173"/>
      <c r="C92" s="141" t="s">
        <v>39</v>
      </c>
      <c r="D92" s="296" t="s">
        <v>556</v>
      </c>
      <c r="E92" s="297"/>
      <c r="F92" s="174" t="s">
        <v>544</v>
      </c>
      <c r="G92" s="174">
        <v>2</v>
      </c>
      <c r="H92" s="691"/>
      <c r="I92" s="295"/>
    </row>
    <row r="93" spans="1:9">
      <c r="A93" s="173"/>
      <c r="B93" s="173"/>
      <c r="C93" s="141"/>
      <c r="D93" s="296"/>
      <c r="E93" s="297"/>
      <c r="F93" s="174"/>
      <c r="G93" s="174"/>
      <c r="H93" s="691"/>
      <c r="I93" s="295"/>
    </row>
    <row r="94" spans="1:9">
      <c r="A94" s="173"/>
      <c r="B94" s="173"/>
      <c r="C94" s="141" t="s">
        <v>56</v>
      </c>
      <c r="D94" s="312" t="s">
        <v>997</v>
      </c>
      <c r="E94" s="311"/>
      <c r="F94" s="174" t="s">
        <v>544</v>
      </c>
      <c r="G94" s="174">
        <v>4</v>
      </c>
      <c r="H94" s="691"/>
      <c r="I94" s="295"/>
    </row>
    <row r="95" spans="1:9">
      <c r="A95" s="173"/>
      <c r="B95" s="173"/>
      <c r="C95" s="141"/>
      <c r="D95" s="312" t="s">
        <v>998</v>
      </c>
      <c r="E95" s="311"/>
      <c r="F95" s="174"/>
      <c r="G95" s="174"/>
      <c r="H95" s="691"/>
      <c r="I95" s="300"/>
    </row>
    <row r="96" spans="1:9">
      <c r="A96" s="173"/>
      <c r="B96" s="173"/>
      <c r="C96" s="141"/>
      <c r="D96" s="296"/>
      <c r="E96" s="297"/>
      <c r="F96" s="174"/>
      <c r="G96" s="49"/>
      <c r="H96" s="292"/>
      <c r="I96" s="301"/>
    </row>
    <row r="97" spans="1:9">
      <c r="A97" s="187"/>
      <c r="B97" s="183"/>
      <c r="C97" s="183"/>
      <c r="D97" s="183"/>
      <c r="E97" s="183"/>
      <c r="F97" s="184"/>
      <c r="G97" s="302"/>
      <c r="H97" s="302"/>
      <c r="I97" s="693"/>
    </row>
    <row r="98" spans="1:9">
      <c r="A98" s="173" t="s">
        <v>552</v>
      </c>
      <c r="B98" s="141" t="s">
        <v>133</v>
      </c>
      <c r="C98" s="141"/>
      <c r="D98" s="141"/>
      <c r="E98" s="141"/>
      <c r="F98" s="140"/>
      <c r="G98" s="303"/>
      <c r="H98" s="303"/>
      <c r="I98" s="694"/>
    </row>
    <row r="99" spans="1:9">
      <c r="A99" s="188"/>
      <c r="B99" s="185"/>
      <c r="C99" s="185"/>
      <c r="D99" s="185"/>
      <c r="E99" s="185"/>
      <c r="F99" s="186"/>
      <c r="G99" s="304"/>
      <c r="H99" s="304"/>
      <c r="I99" s="226"/>
    </row>
    <row r="100" spans="1:9">
      <c r="A100" s="141"/>
      <c r="B100" s="141"/>
      <c r="C100" s="141"/>
      <c r="D100" s="141"/>
      <c r="E100" s="141"/>
      <c r="F100" s="140"/>
      <c r="G100" s="305"/>
      <c r="H100" s="305"/>
      <c r="I100" s="194"/>
    </row>
    <row r="101" spans="1:9">
      <c r="A101" s="141"/>
      <c r="B101" s="141"/>
      <c r="C101" s="141"/>
      <c r="D101" s="141"/>
      <c r="E101" s="141"/>
      <c r="F101" s="140"/>
      <c r="G101" s="238"/>
      <c r="H101" s="305"/>
      <c r="I101" s="239" t="s">
        <v>526</v>
      </c>
    </row>
    <row r="102" spans="1:9">
      <c r="A102" s="141"/>
      <c r="B102" s="141"/>
      <c r="C102" s="141"/>
      <c r="D102" s="141"/>
      <c r="E102" s="141"/>
      <c r="F102" s="140"/>
      <c r="G102" s="305"/>
      <c r="H102" s="305"/>
      <c r="I102" s="194"/>
    </row>
    <row r="103" spans="1:9">
      <c r="A103" s="182" t="s">
        <v>18</v>
      </c>
      <c r="B103" s="182"/>
      <c r="C103" s="181"/>
      <c r="D103" s="181"/>
      <c r="E103" s="181"/>
      <c r="F103" s="180"/>
      <c r="G103" s="306"/>
      <c r="H103" s="143"/>
      <c r="I103" s="142"/>
    </row>
    <row r="104" spans="1:9">
      <c r="A104" s="175" t="s">
        <v>19</v>
      </c>
      <c r="B104" s="175" t="s">
        <v>20</v>
      </c>
      <c r="C104" s="172"/>
      <c r="D104" s="172"/>
      <c r="E104" s="172" t="s">
        <v>21</v>
      </c>
      <c r="F104" s="179" t="s">
        <v>22</v>
      </c>
      <c r="G104" s="307" t="s">
        <v>23</v>
      </c>
      <c r="H104" s="307" t="s">
        <v>24</v>
      </c>
      <c r="I104" s="205" t="s">
        <v>25</v>
      </c>
    </row>
    <row r="105" spans="1:9">
      <c r="A105" s="178" t="s">
        <v>26</v>
      </c>
      <c r="B105" s="178" t="s">
        <v>27</v>
      </c>
      <c r="C105" s="177"/>
      <c r="D105" s="177"/>
      <c r="E105" s="177"/>
      <c r="F105" s="176"/>
      <c r="G105" s="308" t="s">
        <v>28</v>
      </c>
      <c r="H105" s="309"/>
      <c r="I105" s="208"/>
    </row>
    <row r="106" spans="1:9">
      <c r="A106" s="173"/>
      <c r="B106" s="173"/>
      <c r="C106" s="141"/>
      <c r="D106" s="141"/>
      <c r="E106" s="141"/>
      <c r="F106" s="140"/>
      <c r="G106" s="303"/>
      <c r="H106" s="303"/>
      <c r="I106" s="295"/>
    </row>
    <row r="107" spans="1:9">
      <c r="A107" s="173"/>
      <c r="B107" s="173"/>
      <c r="C107" s="141" t="s">
        <v>134</v>
      </c>
      <c r="D107" s="141"/>
      <c r="E107" s="141"/>
      <c r="F107" s="140"/>
      <c r="G107" s="303"/>
      <c r="H107" s="303"/>
      <c r="I107" s="694"/>
    </row>
    <row r="108" spans="1:9">
      <c r="A108" s="188"/>
      <c r="B108" s="188"/>
      <c r="C108" s="185"/>
      <c r="D108" s="185"/>
      <c r="E108" s="185"/>
      <c r="F108" s="186"/>
      <c r="G108" s="304"/>
      <c r="H108" s="304"/>
      <c r="I108" s="695"/>
    </row>
    <row r="109" spans="1:9">
      <c r="A109" s="187"/>
      <c r="B109" s="187"/>
      <c r="C109" s="141"/>
      <c r="D109" s="141"/>
      <c r="E109" s="141"/>
      <c r="F109" s="676"/>
      <c r="G109" s="696"/>
      <c r="H109" s="697"/>
      <c r="I109" s="698"/>
    </row>
    <row r="110" spans="1:9">
      <c r="A110" s="173"/>
      <c r="B110" s="179">
        <v>6</v>
      </c>
      <c r="C110" s="172" t="s">
        <v>557</v>
      </c>
      <c r="D110" s="141"/>
      <c r="E110" s="141"/>
      <c r="F110" s="174"/>
      <c r="G110" s="49"/>
      <c r="H110" s="691"/>
      <c r="I110" s="300"/>
    </row>
    <row r="111" spans="1:9">
      <c r="A111" s="173"/>
      <c r="B111" s="173"/>
      <c r="C111" s="141"/>
      <c r="D111" s="141"/>
      <c r="E111" s="141"/>
      <c r="F111" s="174"/>
      <c r="G111" s="49"/>
      <c r="H111" s="691"/>
      <c r="I111" s="300"/>
    </row>
    <row r="112" spans="1:9" ht="13.35" customHeight="1">
      <c r="A112" s="173"/>
      <c r="B112" s="173"/>
      <c r="C112" s="1182" t="s">
        <v>558</v>
      </c>
      <c r="D112" s="1182"/>
      <c r="E112" s="1182"/>
      <c r="F112" s="174"/>
      <c r="G112" s="49"/>
      <c r="H112" s="691"/>
      <c r="I112" s="300"/>
    </row>
    <row r="113" spans="1:9">
      <c r="A113" s="173"/>
      <c r="B113" s="173"/>
      <c r="C113" s="1182"/>
      <c r="D113" s="1182"/>
      <c r="E113" s="1182"/>
      <c r="F113" s="174"/>
      <c r="G113" s="49"/>
      <c r="H113" s="691"/>
      <c r="I113" s="300"/>
    </row>
    <row r="114" spans="1:9">
      <c r="A114" s="173"/>
      <c r="B114" s="173"/>
      <c r="C114" s="1182"/>
      <c r="D114" s="1182"/>
      <c r="E114" s="1182"/>
      <c r="F114" s="174"/>
      <c r="G114" s="49"/>
      <c r="H114" s="691"/>
      <c r="I114" s="300"/>
    </row>
    <row r="115" spans="1:9" ht="42" customHeight="1">
      <c r="A115" s="173"/>
      <c r="B115" s="173"/>
      <c r="C115" s="1182"/>
      <c r="D115" s="1182"/>
      <c r="E115" s="1182"/>
      <c r="F115" s="174"/>
      <c r="G115" s="49"/>
      <c r="H115" s="691"/>
      <c r="I115" s="300"/>
    </row>
    <row r="116" spans="1:9">
      <c r="A116" s="173"/>
      <c r="B116" s="173"/>
      <c r="C116" s="141"/>
      <c r="D116" s="141"/>
      <c r="E116" s="141"/>
      <c r="F116" s="174"/>
      <c r="G116" s="49"/>
      <c r="H116" s="691"/>
      <c r="I116" s="300"/>
    </row>
    <row r="117" spans="1:9">
      <c r="A117" s="173"/>
      <c r="B117" s="173"/>
      <c r="C117" s="141" t="s">
        <v>120</v>
      </c>
      <c r="D117" s="296" t="s">
        <v>559</v>
      </c>
      <c r="E117" s="296"/>
      <c r="F117" s="174" t="s">
        <v>187</v>
      </c>
      <c r="G117" s="174">
        <v>1</v>
      </c>
      <c r="H117" s="691"/>
      <c r="I117" s="295"/>
    </row>
    <row r="118" spans="1:9" ht="13.35" customHeight="1">
      <c r="A118" s="173"/>
      <c r="B118" s="173"/>
      <c r="C118" s="141"/>
      <c r="D118" s="296"/>
      <c r="E118" s="296"/>
      <c r="F118" s="174"/>
      <c r="G118" s="174"/>
      <c r="H118" s="691"/>
      <c r="I118" s="300"/>
    </row>
    <row r="119" spans="1:9">
      <c r="A119" s="173"/>
      <c r="B119" s="173"/>
      <c r="C119" s="141" t="s">
        <v>124</v>
      </c>
      <c r="D119" s="296" t="s">
        <v>560</v>
      </c>
      <c r="E119" s="296"/>
      <c r="F119" s="174" t="s">
        <v>187</v>
      </c>
      <c r="G119" s="174">
        <v>1</v>
      </c>
      <c r="H119" s="691"/>
      <c r="I119" s="295"/>
    </row>
    <row r="120" spans="1:9">
      <c r="A120" s="173"/>
      <c r="B120" s="173"/>
      <c r="C120" s="141"/>
      <c r="D120" s="311"/>
      <c r="E120" s="311"/>
      <c r="F120" s="174"/>
      <c r="G120" s="174"/>
      <c r="H120" s="292"/>
      <c r="I120" s="300"/>
    </row>
    <row r="121" spans="1:9" ht="13.35" customHeight="1">
      <c r="A121" s="173"/>
      <c r="B121" s="179">
        <v>7</v>
      </c>
      <c r="C121" s="172" t="s">
        <v>999</v>
      </c>
      <c r="D121" s="141"/>
      <c r="E121" s="311"/>
      <c r="F121" s="174"/>
      <c r="G121" s="174"/>
      <c r="H121" s="292"/>
      <c r="I121" s="300"/>
    </row>
    <row r="122" spans="1:9">
      <c r="A122" s="173"/>
      <c r="B122" s="173"/>
      <c r="C122" s="172" t="s">
        <v>1000</v>
      </c>
      <c r="D122" s="311"/>
      <c r="E122" s="311"/>
      <c r="F122" s="174"/>
      <c r="G122" s="174"/>
      <c r="H122" s="292"/>
      <c r="I122" s="300"/>
    </row>
    <row r="123" spans="1:9">
      <c r="A123" s="173"/>
      <c r="B123" s="173"/>
      <c r="C123" s="172"/>
      <c r="D123" s="311"/>
      <c r="E123" s="311"/>
      <c r="F123" s="174"/>
      <c r="G123" s="174"/>
      <c r="H123" s="292"/>
      <c r="I123" s="300"/>
    </row>
    <row r="124" spans="1:9">
      <c r="A124" s="173"/>
      <c r="B124" s="173"/>
      <c r="C124" s="1182" t="s">
        <v>561</v>
      </c>
      <c r="D124" s="1182"/>
      <c r="E124" s="1182"/>
      <c r="F124" s="174"/>
      <c r="G124" s="174"/>
      <c r="H124" s="292"/>
      <c r="I124" s="300"/>
    </row>
    <row r="125" spans="1:9">
      <c r="A125" s="173"/>
      <c r="B125" s="173"/>
      <c r="C125" s="1182"/>
      <c r="D125" s="1182"/>
      <c r="E125" s="1182"/>
      <c r="F125" s="174"/>
      <c r="G125" s="174"/>
      <c r="H125" s="292"/>
      <c r="I125" s="300"/>
    </row>
    <row r="126" spans="1:9">
      <c r="A126" s="173"/>
      <c r="B126" s="173"/>
      <c r="C126" s="1182"/>
      <c r="D126" s="1182"/>
      <c r="E126" s="1182"/>
      <c r="F126" s="174"/>
      <c r="G126" s="174"/>
      <c r="H126" s="292"/>
      <c r="I126" s="300"/>
    </row>
    <row r="127" spans="1:9" ht="42.6" customHeight="1">
      <c r="A127" s="173"/>
      <c r="B127" s="173"/>
      <c r="C127" s="1182"/>
      <c r="D127" s="1182"/>
      <c r="E127" s="1182"/>
      <c r="F127" s="174"/>
      <c r="G127" s="174"/>
      <c r="H127" s="292"/>
      <c r="I127" s="300"/>
    </row>
    <row r="128" spans="1:9">
      <c r="A128" s="173"/>
      <c r="B128" s="173"/>
      <c r="C128" s="141"/>
      <c r="D128" s="311"/>
      <c r="E128" s="311"/>
      <c r="F128" s="174"/>
      <c r="G128" s="174"/>
      <c r="H128" s="292" t="s">
        <v>236</v>
      </c>
      <c r="I128" s="300"/>
    </row>
    <row r="129" spans="1:9">
      <c r="A129" s="173"/>
      <c r="B129" s="173"/>
      <c r="C129" s="141" t="s">
        <v>120</v>
      </c>
      <c r="D129" s="296" t="s">
        <v>562</v>
      </c>
      <c r="E129" s="298"/>
      <c r="F129" s="174"/>
      <c r="G129" s="174"/>
      <c r="H129" s="292"/>
      <c r="I129" s="300"/>
    </row>
    <row r="130" spans="1:9">
      <c r="A130" s="173"/>
      <c r="B130" s="173"/>
      <c r="C130" s="141"/>
      <c r="D130" s="298"/>
      <c r="E130" s="298"/>
      <c r="F130" s="174"/>
      <c r="G130" s="174"/>
      <c r="H130" s="691"/>
      <c r="I130" s="300"/>
    </row>
    <row r="131" spans="1:9" ht="25.5">
      <c r="A131" s="173"/>
      <c r="B131" s="173"/>
      <c r="C131" s="141"/>
      <c r="D131" s="298" t="s">
        <v>120</v>
      </c>
      <c r="E131" s="298" t="s">
        <v>563</v>
      </c>
      <c r="F131" s="174" t="s">
        <v>544</v>
      </c>
      <c r="G131" s="174">
        <v>1</v>
      </c>
      <c r="H131" s="691"/>
      <c r="I131" s="301" t="s">
        <v>145</v>
      </c>
    </row>
    <row r="132" spans="1:9">
      <c r="A132" s="173"/>
      <c r="B132" s="173"/>
      <c r="C132" s="141"/>
      <c r="D132" s="311"/>
      <c r="E132" s="311"/>
      <c r="F132" s="174"/>
      <c r="G132" s="174"/>
      <c r="H132" s="691"/>
      <c r="I132" s="301"/>
    </row>
    <row r="133" spans="1:9" ht="25.5">
      <c r="A133" s="173"/>
      <c r="B133" s="173"/>
      <c r="C133" s="141"/>
      <c r="D133" s="298" t="s">
        <v>124</v>
      </c>
      <c r="E133" s="298" t="s">
        <v>564</v>
      </c>
      <c r="F133" s="174" t="s">
        <v>544</v>
      </c>
      <c r="G133" s="174">
        <v>1</v>
      </c>
      <c r="H133" s="691"/>
      <c r="I133" s="301" t="s">
        <v>145</v>
      </c>
    </row>
    <row r="134" spans="1:9" ht="13.35" customHeight="1">
      <c r="A134" s="173"/>
      <c r="B134" s="173"/>
      <c r="C134" s="141"/>
      <c r="D134" s="298"/>
      <c r="E134" s="298"/>
      <c r="F134" s="174"/>
      <c r="G134" s="174"/>
      <c r="H134" s="691"/>
      <c r="I134" s="301"/>
    </row>
    <row r="135" spans="1:9" ht="25.5">
      <c r="A135" s="173"/>
      <c r="B135" s="173"/>
      <c r="C135" s="141"/>
      <c r="D135" s="298" t="s">
        <v>131</v>
      </c>
      <c r="E135" s="298" t="s">
        <v>565</v>
      </c>
      <c r="F135" s="174" t="s">
        <v>544</v>
      </c>
      <c r="G135" s="174">
        <v>1</v>
      </c>
      <c r="H135" s="691"/>
      <c r="I135" s="301" t="s">
        <v>145</v>
      </c>
    </row>
    <row r="136" spans="1:9">
      <c r="A136" s="173"/>
      <c r="B136" s="173"/>
      <c r="C136" s="141"/>
      <c r="D136" s="311"/>
      <c r="E136" s="311"/>
      <c r="F136" s="174"/>
      <c r="G136" s="174"/>
      <c r="H136" s="691"/>
      <c r="I136" s="301"/>
    </row>
    <row r="137" spans="1:9" ht="25.5">
      <c r="A137" s="173"/>
      <c r="B137" s="173"/>
      <c r="C137" s="141"/>
      <c r="D137" s="298" t="s">
        <v>39</v>
      </c>
      <c r="E137" s="298" t="s">
        <v>566</v>
      </c>
      <c r="F137" s="174" t="s">
        <v>544</v>
      </c>
      <c r="G137" s="174">
        <v>1</v>
      </c>
      <c r="H137" s="691"/>
      <c r="I137" s="301" t="s">
        <v>145</v>
      </c>
    </row>
    <row r="138" spans="1:9">
      <c r="A138" s="173"/>
      <c r="B138" s="173"/>
      <c r="C138" s="141"/>
      <c r="D138" s="298"/>
      <c r="E138" s="298"/>
      <c r="F138" s="174"/>
      <c r="G138" s="174"/>
      <c r="H138" s="691"/>
      <c r="I138" s="301"/>
    </row>
    <row r="139" spans="1:9" ht="25.5">
      <c r="A139" s="173"/>
      <c r="B139" s="173"/>
      <c r="C139" s="141"/>
      <c r="D139" s="298" t="s">
        <v>56</v>
      </c>
      <c r="E139" s="298" t="s">
        <v>567</v>
      </c>
      <c r="F139" s="174" t="s">
        <v>544</v>
      </c>
      <c r="G139" s="174">
        <v>1</v>
      </c>
      <c r="H139" s="691"/>
      <c r="I139" s="301" t="s">
        <v>145</v>
      </c>
    </row>
    <row r="140" spans="1:9">
      <c r="A140" s="315"/>
      <c r="B140" s="315"/>
      <c r="F140" s="315"/>
      <c r="G140" s="174"/>
      <c r="H140" s="315"/>
      <c r="I140" s="679"/>
    </row>
    <row r="141" spans="1:9">
      <c r="A141" s="315"/>
      <c r="B141" s="315"/>
      <c r="F141" s="315"/>
      <c r="G141" s="174"/>
      <c r="H141" s="315"/>
      <c r="I141" s="679"/>
    </row>
    <row r="142" spans="1:9">
      <c r="A142" s="315"/>
      <c r="B142" s="315"/>
      <c r="F142" s="315"/>
      <c r="G142" s="315"/>
      <c r="H142" s="315"/>
      <c r="I142" s="679"/>
    </row>
    <row r="143" spans="1:9">
      <c r="A143" s="315"/>
      <c r="B143" s="315"/>
      <c r="F143" s="315"/>
      <c r="G143" s="315"/>
      <c r="H143" s="315"/>
      <c r="I143" s="679"/>
    </row>
    <row r="144" spans="1:9">
      <c r="A144" s="315"/>
      <c r="B144" s="315"/>
      <c r="F144" s="315"/>
      <c r="G144" s="315"/>
      <c r="H144" s="315"/>
      <c r="I144" s="679"/>
    </row>
    <row r="145" spans="1:9">
      <c r="A145" s="326"/>
      <c r="B145" s="326"/>
      <c r="C145" s="699"/>
      <c r="D145" s="313"/>
      <c r="E145" s="313"/>
      <c r="F145" s="326"/>
      <c r="G145" s="326"/>
      <c r="H145" s="326"/>
      <c r="I145" s="326"/>
    </row>
    <row r="146" spans="1:9">
      <c r="A146" s="187"/>
      <c r="B146" s="183"/>
      <c r="C146" s="183"/>
      <c r="D146" s="183"/>
      <c r="E146" s="183"/>
      <c r="F146" s="184"/>
      <c r="G146" s="302"/>
      <c r="H146" s="302"/>
      <c r="I146" s="693"/>
    </row>
    <row r="147" spans="1:9">
      <c r="A147" s="173" t="s">
        <v>552</v>
      </c>
      <c r="B147" s="141" t="s">
        <v>133</v>
      </c>
      <c r="C147" s="141"/>
      <c r="D147" s="141"/>
      <c r="E147" s="141"/>
      <c r="F147" s="140"/>
      <c r="G147" s="303"/>
      <c r="H147" s="303"/>
      <c r="I147" s="694"/>
    </row>
    <row r="148" spans="1:9">
      <c r="A148" s="188"/>
      <c r="B148" s="185"/>
      <c r="C148" s="185"/>
      <c r="D148" s="185"/>
      <c r="E148" s="185"/>
      <c r="F148" s="186"/>
      <c r="G148" s="304"/>
      <c r="H148" s="304"/>
      <c r="I148" s="226"/>
    </row>
    <row r="149" spans="1:9">
      <c r="A149" s="141"/>
      <c r="B149" s="141"/>
      <c r="C149" s="141"/>
      <c r="D149" s="141"/>
      <c r="E149" s="141"/>
      <c r="F149" s="140"/>
      <c r="G149" s="305"/>
      <c r="H149" s="305"/>
      <c r="I149" s="194"/>
    </row>
    <row r="150" spans="1:9">
      <c r="A150" s="141"/>
      <c r="B150" s="141"/>
      <c r="C150" s="141"/>
      <c r="D150" s="141"/>
      <c r="E150" s="141"/>
      <c r="F150" s="140"/>
      <c r="G150" s="238"/>
      <c r="H150" s="305"/>
      <c r="I150" s="239" t="s">
        <v>526</v>
      </c>
    </row>
    <row r="151" spans="1:9">
      <c r="A151" s="141"/>
      <c r="B151" s="141"/>
      <c r="C151" s="141"/>
      <c r="D151" s="141"/>
      <c r="E151" s="141"/>
      <c r="F151" s="140"/>
      <c r="G151" s="305"/>
      <c r="H151" s="305"/>
      <c r="I151" s="194"/>
    </row>
    <row r="152" spans="1:9">
      <c r="A152" s="182" t="s">
        <v>18</v>
      </c>
      <c r="B152" s="182"/>
      <c r="C152" s="181"/>
      <c r="D152" s="181"/>
      <c r="E152" s="181"/>
      <c r="F152" s="180"/>
      <c r="G152" s="306"/>
      <c r="H152" s="143"/>
      <c r="I152" s="142"/>
    </row>
    <row r="153" spans="1:9">
      <c r="A153" s="175" t="s">
        <v>19</v>
      </c>
      <c r="B153" s="175" t="s">
        <v>20</v>
      </c>
      <c r="C153" s="172"/>
      <c r="D153" s="172"/>
      <c r="E153" s="172" t="s">
        <v>21</v>
      </c>
      <c r="F153" s="179" t="s">
        <v>22</v>
      </c>
      <c r="G153" s="307" t="s">
        <v>23</v>
      </c>
      <c r="H153" s="307" t="s">
        <v>24</v>
      </c>
      <c r="I153" s="205" t="s">
        <v>25</v>
      </c>
    </row>
    <row r="154" spans="1:9">
      <c r="A154" s="178" t="s">
        <v>26</v>
      </c>
      <c r="B154" s="178" t="s">
        <v>27</v>
      </c>
      <c r="C154" s="177"/>
      <c r="D154" s="177"/>
      <c r="E154" s="177"/>
      <c r="F154" s="176"/>
      <c r="G154" s="308" t="s">
        <v>28</v>
      </c>
      <c r="H154" s="309"/>
      <c r="I154" s="208"/>
    </row>
    <row r="155" spans="1:9">
      <c r="A155" s="173"/>
      <c r="B155" s="173"/>
      <c r="C155" s="141"/>
      <c r="D155" s="141"/>
      <c r="E155" s="141"/>
      <c r="F155" s="140"/>
      <c r="G155" s="303"/>
      <c r="H155" s="303"/>
      <c r="I155" s="295"/>
    </row>
    <row r="156" spans="1:9">
      <c r="A156" s="173"/>
      <c r="B156" s="173"/>
      <c r="C156" s="141" t="s">
        <v>134</v>
      </c>
      <c r="D156" s="141"/>
      <c r="E156" s="141"/>
      <c r="F156" s="140"/>
      <c r="G156" s="303"/>
      <c r="H156" s="303"/>
      <c r="I156" s="694"/>
    </row>
    <row r="157" spans="1:9">
      <c r="A157" s="188"/>
      <c r="B157" s="188"/>
      <c r="C157" s="185"/>
      <c r="D157" s="185"/>
      <c r="E157" s="185"/>
      <c r="F157" s="186"/>
      <c r="G157" s="304"/>
      <c r="H157" s="304"/>
      <c r="I157" s="695"/>
    </row>
    <row r="158" spans="1:9">
      <c r="A158" s="173"/>
      <c r="B158" s="173"/>
      <c r="C158" s="141"/>
      <c r="D158" s="311"/>
      <c r="E158" s="311"/>
      <c r="F158" s="174"/>
      <c r="G158" s="49"/>
      <c r="H158" s="292"/>
      <c r="I158" s="300"/>
    </row>
    <row r="159" spans="1:9">
      <c r="A159" s="173"/>
      <c r="B159" s="179">
        <v>8</v>
      </c>
      <c r="C159" s="172" t="s">
        <v>568</v>
      </c>
      <c r="D159" s="311"/>
      <c r="E159" s="311"/>
      <c r="F159" s="174"/>
      <c r="G159" s="49"/>
      <c r="H159" s="292"/>
      <c r="I159" s="300"/>
    </row>
    <row r="160" spans="1:9">
      <c r="A160" s="173"/>
      <c r="B160" s="173"/>
      <c r="C160" s="141"/>
      <c r="D160" s="311"/>
      <c r="E160" s="311"/>
      <c r="F160" s="174"/>
      <c r="G160" s="49"/>
      <c r="H160" s="292"/>
      <c r="I160" s="300"/>
    </row>
    <row r="161" spans="1:9">
      <c r="A161" s="173"/>
      <c r="B161" s="173"/>
      <c r="C161" s="1182" t="s">
        <v>859</v>
      </c>
      <c r="D161" s="1182"/>
      <c r="E161" s="1182"/>
      <c r="F161" s="174"/>
      <c r="G161" s="49"/>
      <c r="H161" s="292"/>
      <c r="I161" s="300"/>
    </row>
    <row r="162" spans="1:9">
      <c r="A162" s="173"/>
      <c r="B162" s="173"/>
      <c r="C162" s="1182"/>
      <c r="D162" s="1182"/>
      <c r="E162" s="1182"/>
      <c r="F162" s="174"/>
      <c r="G162" s="49"/>
      <c r="H162" s="292"/>
      <c r="I162" s="300"/>
    </row>
    <row r="163" spans="1:9" ht="42" customHeight="1">
      <c r="A163" s="173"/>
      <c r="B163" s="173"/>
      <c r="C163" s="1182"/>
      <c r="D163" s="1182"/>
      <c r="E163" s="1182"/>
      <c r="F163" s="174"/>
      <c r="G163" s="49"/>
      <c r="H163" s="292"/>
      <c r="I163" s="300"/>
    </row>
    <row r="164" spans="1:9">
      <c r="A164" s="173"/>
      <c r="B164" s="173"/>
      <c r="C164" s="141"/>
      <c r="D164" s="311"/>
      <c r="E164" s="311"/>
      <c r="F164" s="174"/>
      <c r="G164" s="49"/>
      <c r="H164" s="292"/>
      <c r="I164" s="300"/>
    </row>
    <row r="165" spans="1:9">
      <c r="A165" s="173"/>
      <c r="B165" s="173"/>
      <c r="C165" s="141" t="s">
        <v>120</v>
      </c>
      <c r="D165" s="312" t="s">
        <v>1001</v>
      </c>
      <c r="E165" s="311"/>
      <c r="F165" s="174"/>
      <c r="G165" s="49"/>
      <c r="H165" s="292"/>
      <c r="I165" s="295"/>
    </row>
    <row r="166" spans="1:9">
      <c r="A166" s="173"/>
      <c r="B166" s="173"/>
      <c r="C166" s="141"/>
      <c r="D166" s="312" t="s">
        <v>1002</v>
      </c>
      <c r="E166" s="311"/>
      <c r="F166" s="174" t="s">
        <v>544</v>
      </c>
      <c r="G166" s="174">
        <v>2</v>
      </c>
      <c r="H166" s="691"/>
      <c r="I166" s="295"/>
    </row>
    <row r="167" spans="1:9">
      <c r="A167" s="173"/>
      <c r="B167" s="173"/>
      <c r="C167" s="141"/>
      <c r="D167" s="312" t="s">
        <v>1003</v>
      </c>
      <c r="E167" s="311"/>
      <c r="F167" s="174"/>
      <c r="G167" s="174"/>
      <c r="H167" s="691"/>
      <c r="I167" s="300"/>
    </row>
    <row r="168" spans="1:9">
      <c r="A168" s="173"/>
      <c r="B168" s="173"/>
      <c r="C168" s="141"/>
      <c r="D168" s="312" t="s">
        <v>1004</v>
      </c>
      <c r="E168" s="311"/>
      <c r="F168" s="174"/>
      <c r="G168" s="174"/>
      <c r="H168" s="691"/>
      <c r="I168" s="300"/>
    </row>
    <row r="169" spans="1:9">
      <c r="A169" s="173"/>
      <c r="B169" s="173"/>
      <c r="C169" s="141"/>
      <c r="D169" s="312"/>
      <c r="E169" s="311"/>
      <c r="F169" s="174"/>
      <c r="G169" s="174"/>
      <c r="H169" s="691"/>
      <c r="I169" s="300"/>
    </row>
    <row r="170" spans="1:9">
      <c r="A170" s="173"/>
      <c r="B170" s="173"/>
      <c r="C170" s="141" t="s">
        <v>124</v>
      </c>
      <c r="D170" s="312" t="s">
        <v>1005</v>
      </c>
      <c r="E170" s="311"/>
      <c r="F170" s="174"/>
      <c r="G170" s="174"/>
      <c r="H170" s="691"/>
      <c r="I170" s="295"/>
    </row>
    <row r="171" spans="1:9">
      <c r="A171" s="173"/>
      <c r="B171" s="173"/>
      <c r="C171" s="141"/>
      <c r="D171" s="312" t="s">
        <v>1006</v>
      </c>
      <c r="E171" s="311"/>
      <c r="F171" s="174"/>
      <c r="G171" s="174"/>
      <c r="H171" s="691"/>
      <c r="I171" s="300"/>
    </row>
    <row r="172" spans="1:9">
      <c r="A172" s="173"/>
      <c r="B172" s="173"/>
      <c r="C172" s="141"/>
      <c r="D172" s="312" t="s">
        <v>1007</v>
      </c>
      <c r="E172" s="311"/>
      <c r="F172" s="174" t="s">
        <v>544</v>
      </c>
      <c r="G172" s="174">
        <v>2</v>
      </c>
      <c r="H172" s="691"/>
      <c r="I172" s="295"/>
    </row>
    <row r="173" spans="1:9" ht="13.35" customHeight="1">
      <c r="A173" s="173"/>
      <c r="B173" s="173"/>
      <c r="C173" s="141"/>
      <c r="D173" s="312" t="s">
        <v>1008</v>
      </c>
      <c r="E173" s="311"/>
      <c r="F173" s="174"/>
      <c r="G173" s="174"/>
      <c r="H173" s="691"/>
      <c r="I173" s="300"/>
    </row>
    <row r="174" spans="1:9" ht="13.35" customHeight="1">
      <c r="A174" s="173"/>
      <c r="B174" s="173"/>
      <c r="C174" s="141"/>
      <c r="D174" s="312"/>
      <c r="E174" s="311"/>
      <c r="F174" s="174"/>
      <c r="G174" s="174"/>
      <c r="H174" s="691"/>
      <c r="I174" s="300"/>
    </row>
    <row r="175" spans="1:9">
      <c r="A175" s="173"/>
      <c r="B175" s="173"/>
      <c r="C175" s="141" t="s">
        <v>131</v>
      </c>
      <c r="D175" s="1182" t="s">
        <v>569</v>
      </c>
      <c r="E175" s="1182"/>
      <c r="F175" s="174" t="s">
        <v>544</v>
      </c>
      <c r="G175" s="174">
        <v>2</v>
      </c>
      <c r="H175" s="691"/>
      <c r="I175" s="295"/>
    </row>
    <row r="176" spans="1:9" ht="27" customHeight="1">
      <c r="A176" s="173"/>
      <c r="B176" s="173"/>
      <c r="C176" s="141"/>
      <c r="D176" s="1182"/>
      <c r="E176" s="1182"/>
      <c r="F176" s="174"/>
      <c r="G176" s="174"/>
      <c r="H176" s="691"/>
      <c r="I176" s="300"/>
    </row>
    <row r="177" spans="1:9">
      <c r="A177" s="173"/>
      <c r="B177" s="173"/>
      <c r="C177" s="141"/>
      <c r="D177" s="311"/>
      <c r="E177" s="311"/>
      <c r="F177" s="174"/>
      <c r="G177" s="174"/>
      <c r="H177" s="691"/>
      <c r="I177" s="300"/>
    </row>
    <row r="178" spans="1:9" ht="13.35" customHeight="1">
      <c r="A178" s="173"/>
      <c r="B178" s="173"/>
      <c r="C178" s="141" t="s">
        <v>39</v>
      </c>
      <c r="D178" s="296" t="s">
        <v>570</v>
      </c>
      <c r="E178" s="298"/>
      <c r="F178" s="174" t="s">
        <v>544</v>
      </c>
      <c r="G178" s="174">
        <v>2</v>
      </c>
      <c r="H178" s="691"/>
      <c r="I178" s="295"/>
    </row>
    <row r="179" spans="1:9">
      <c r="A179" s="173"/>
      <c r="B179" s="173"/>
      <c r="C179" s="141"/>
      <c r="D179" s="298"/>
      <c r="E179" s="298"/>
      <c r="F179" s="174"/>
      <c r="G179" s="174"/>
      <c r="H179" s="691"/>
      <c r="I179" s="300"/>
    </row>
    <row r="180" spans="1:9">
      <c r="A180" s="173"/>
      <c r="B180" s="173"/>
      <c r="C180" s="141" t="s">
        <v>56</v>
      </c>
      <c r="D180" s="312" t="s">
        <v>571</v>
      </c>
      <c r="E180" s="311"/>
      <c r="F180" s="174" t="s">
        <v>544</v>
      </c>
      <c r="G180" s="174">
        <v>2</v>
      </c>
      <c r="H180" s="691"/>
      <c r="I180" s="295"/>
    </row>
    <row r="181" spans="1:9" ht="13.35" customHeight="1">
      <c r="A181" s="173"/>
      <c r="B181" s="173"/>
      <c r="C181" s="141"/>
      <c r="D181" s="311"/>
      <c r="E181" s="311"/>
      <c r="F181" s="174"/>
      <c r="G181" s="174"/>
      <c r="H181" s="691"/>
      <c r="I181" s="300"/>
    </row>
    <row r="182" spans="1:9">
      <c r="A182" s="173"/>
      <c r="B182" s="173"/>
      <c r="C182" s="141" t="s">
        <v>247</v>
      </c>
      <c r="D182" s="312" t="s">
        <v>1009</v>
      </c>
      <c r="E182" s="311"/>
      <c r="F182" s="174" t="s">
        <v>544</v>
      </c>
      <c r="G182" s="174">
        <v>2</v>
      </c>
      <c r="H182" s="691"/>
      <c r="I182" s="295"/>
    </row>
    <row r="183" spans="1:9">
      <c r="A183" s="173"/>
      <c r="B183" s="173"/>
      <c r="C183" s="141"/>
      <c r="D183" s="312" t="s">
        <v>1010</v>
      </c>
      <c r="E183" s="311"/>
      <c r="F183" s="174"/>
      <c r="G183" s="174"/>
      <c r="H183" s="691"/>
      <c r="I183" s="300"/>
    </row>
    <row r="184" spans="1:9">
      <c r="A184" s="173"/>
      <c r="B184" s="173"/>
      <c r="C184" s="141"/>
      <c r="D184" s="312"/>
      <c r="E184" s="311"/>
      <c r="F184" s="174"/>
      <c r="G184" s="174"/>
      <c r="H184" s="691"/>
      <c r="I184" s="300"/>
    </row>
    <row r="185" spans="1:9">
      <c r="A185" s="173"/>
      <c r="B185" s="173"/>
      <c r="C185" s="141" t="s">
        <v>256</v>
      </c>
      <c r="D185" s="312" t="s">
        <v>1011</v>
      </c>
      <c r="E185" s="311"/>
      <c r="F185" s="174" t="s">
        <v>544</v>
      </c>
      <c r="G185" s="174">
        <v>2</v>
      </c>
      <c r="H185" s="691"/>
      <c r="I185" s="295"/>
    </row>
    <row r="186" spans="1:9">
      <c r="A186" s="315"/>
      <c r="B186" s="315"/>
      <c r="D186" s="146" t="s">
        <v>1012</v>
      </c>
      <c r="F186" s="315"/>
      <c r="G186" s="174"/>
      <c r="H186" s="679"/>
      <c r="I186" s="679"/>
    </row>
    <row r="187" spans="1:9">
      <c r="A187" s="315"/>
      <c r="B187" s="315"/>
      <c r="F187" s="315"/>
      <c r="G187" s="174"/>
      <c r="H187" s="679"/>
      <c r="I187" s="679"/>
    </row>
    <row r="188" spans="1:9">
      <c r="A188" s="315"/>
      <c r="B188" s="315"/>
      <c r="C188" s="141" t="s">
        <v>295</v>
      </c>
      <c r="D188" s="312" t="s">
        <v>1013</v>
      </c>
      <c r="E188" s="311"/>
      <c r="F188" s="174" t="s">
        <v>544</v>
      </c>
      <c r="G188" s="174">
        <v>2</v>
      </c>
      <c r="H188" s="691"/>
      <c r="I188" s="295"/>
    </row>
    <row r="189" spans="1:9">
      <c r="A189" s="315"/>
      <c r="B189" s="315"/>
      <c r="C189" s="141"/>
      <c r="D189" s="312" t="s">
        <v>1014</v>
      </c>
      <c r="E189" s="311"/>
      <c r="F189" s="174"/>
      <c r="G189" s="174"/>
      <c r="H189" s="691"/>
      <c r="I189" s="300"/>
    </row>
    <row r="190" spans="1:9">
      <c r="A190" s="315"/>
      <c r="B190" s="315"/>
      <c r="C190" s="141"/>
      <c r="D190" s="312"/>
      <c r="E190" s="311"/>
      <c r="F190" s="174"/>
      <c r="G190" s="174"/>
      <c r="H190" s="691"/>
      <c r="I190" s="300"/>
    </row>
    <row r="191" spans="1:9" ht="13.35" customHeight="1">
      <c r="A191" s="315"/>
      <c r="B191" s="315"/>
      <c r="C191" s="141" t="s">
        <v>118</v>
      </c>
      <c r="D191" s="296" t="s">
        <v>1015</v>
      </c>
      <c r="E191" s="298"/>
      <c r="F191" s="174"/>
      <c r="G191" s="174"/>
      <c r="H191" s="691"/>
      <c r="I191" s="295"/>
    </row>
    <row r="192" spans="1:9">
      <c r="A192" s="315"/>
      <c r="B192" s="315"/>
      <c r="C192" s="141"/>
      <c r="D192" s="296" t="s">
        <v>1016</v>
      </c>
      <c r="E192" s="298"/>
      <c r="F192" s="174" t="s">
        <v>187</v>
      </c>
      <c r="G192" s="174">
        <v>2</v>
      </c>
      <c r="H192" s="691"/>
      <c r="I192" s="295"/>
    </row>
    <row r="193" spans="1:9">
      <c r="A193" s="315"/>
      <c r="B193" s="315"/>
      <c r="D193" s="146" t="s">
        <v>1017</v>
      </c>
      <c r="F193" s="315"/>
      <c r="G193" s="174"/>
      <c r="H193" s="315"/>
      <c r="I193" s="679"/>
    </row>
    <row r="194" spans="1:9">
      <c r="A194" s="315"/>
      <c r="B194" s="315"/>
      <c r="F194" s="315"/>
      <c r="H194" s="315"/>
      <c r="I194" s="679"/>
    </row>
    <row r="195" spans="1:9">
      <c r="A195" s="315"/>
      <c r="B195" s="315"/>
      <c r="F195" s="315"/>
      <c r="H195" s="315"/>
      <c r="I195" s="679"/>
    </row>
    <row r="196" spans="1:9">
      <c r="A196" s="315"/>
      <c r="B196" s="315"/>
      <c r="F196" s="315"/>
      <c r="H196" s="315"/>
      <c r="I196" s="679"/>
    </row>
    <row r="197" spans="1:9">
      <c r="A197" s="315"/>
      <c r="B197" s="315"/>
      <c r="F197" s="315"/>
      <c r="G197" s="315"/>
      <c r="H197" s="315"/>
      <c r="I197" s="679"/>
    </row>
    <row r="198" spans="1:9">
      <c r="A198" s="315"/>
      <c r="B198" s="315"/>
      <c r="F198" s="315"/>
      <c r="G198" s="315"/>
      <c r="H198" s="315"/>
      <c r="I198" s="679"/>
    </row>
    <row r="199" spans="1:9">
      <c r="A199" s="315"/>
      <c r="B199" s="315"/>
      <c r="F199" s="315"/>
      <c r="G199" s="315"/>
      <c r="H199" s="315"/>
      <c r="I199" s="679"/>
    </row>
    <row r="200" spans="1:9">
      <c r="A200" s="315"/>
      <c r="B200" s="315"/>
      <c r="F200" s="315"/>
      <c r="G200" s="315"/>
      <c r="H200" s="315"/>
      <c r="I200" s="679"/>
    </row>
    <row r="201" spans="1:9">
      <c r="A201" s="326"/>
      <c r="B201" s="326"/>
      <c r="C201" s="699"/>
      <c r="D201" s="313"/>
      <c r="E201" s="313"/>
      <c r="F201" s="326"/>
      <c r="G201" s="326"/>
      <c r="H201" s="326"/>
      <c r="I201" s="326"/>
    </row>
    <row r="202" spans="1:9">
      <c r="A202" s="187"/>
      <c r="B202" s="183"/>
      <c r="C202" s="183"/>
      <c r="D202" s="183"/>
      <c r="E202" s="183"/>
      <c r="F202" s="184"/>
      <c r="G202" s="302"/>
      <c r="H202" s="302"/>
      <c r="I202" s="693"/>
    </row>
    <row r="203" spans="1:9">
      <c r="A203" s="173" t="s">
        <v>552</v>
      </c>
      <c r="B203" s="141" t="s">
        <v>133</v>
      </c>
      <c r="C203" s="141"/>
      <c r="D203" s="141"/>
      <c r="E203" s="141"/>
      <c r="F203" s="140"/>
      <c r="G203" s="303"/>
      <c r="H203" s="303"/>
      <c r="I203" s="694"/>
    </row>
    <row r="204" spans="1:9">
      <c r="A204" s="188"/>
      <c r="B204" s="185"/>
      <c r="C204" s="185"/>
      <c r="D204" s="185"/>
      <c r="E204" s="185"/>
      <c r="F204" s="186"/>
      <c r="G204" s="304"/>
      <c r="H204" s="304"/>
      <c r="I204" s="226"/>
    </row>
    <row r="205" spans="1:9">
      <c r="A205" s="141"/>
      <c r="B205" s="141"/>
      <c r="C205" s="141"/>
      <c r="D205" s="141"/>
      <c r="E205" s="141"/>
      <c r="F205" s="140"/>
      <c r="G205" s="305"/>
      <c r="H205" s="305"/>
      <c r="I205" s="194"/>
    </row>
    <row r="206" spans="1:9">
      <c r="A206" s="141"/>
      <c r="B206" s="141"/>
      <c r="C206" s="141"/>
      <c r="D206" s="141"/>
      <c r="E206" s="141"/>
      <c r="F206" s="140"/>
      <c r="G206" s="238"/>
      <c r="H206" s="305"/>
      <c r="I206" s="239" t="s">
        <v>526</v>
      </c>
    </row>
    <row r="207" spans="1:9">
      <c r="A207" s="141"/>
      <c r="B207" s="141"/>
      <c r="C207" s="141"/>
      <c r="D207" s="141"/>
      <c r="E207" s="141"/>
      <c r="F207" s="140"/>
      <c r="G207" s="305"/>
      <c r="H207" s="305"/>
      <c r="I207" s="194"/>
    </row>
    <row r="208" spans="1:9">
      <c r="A208" s="182" t="s">
        <v>18</v>
      </c>
      <c r="B208" s="182"/>
      <c r="C208" s="181"/>
      <c r="D208" s="181"/>
      <c r="E208" s="181"/>
      <c r="F208" s="180"/>
      <c r="G208" s="306"/>
      <c r="H208" s="143"/>
      <c r="I208" s="142"/>
    </row>
    <row r="209" spans="1:9">
      <c r="A209" s="175" t="s">
        <v>19</v>
      </c>
      <c r="B209" s="175" t="s">
        <v>20</v>
      </c>
      <c r="C209" s="172"/>
      <c r="D209" s="172"/>
      <c r="E209" s="172" t="s">
        <v>21</v>
      </c>
      <c r="F209" s="179" t="s">
        <v>22</v>
      </c>
      <c r="G209" s="307" t="s">
        <v>23</v>
      </c>
      <c r="H209" s="307" t="s">
        <v>24</v>
      </c>
      <c r="I209" s="205" t="s">
        <v>25</v>
      </c>
    </row>
    <row r="210" spans="1:9">
      <c r="A210" s="178" t="s">
        <v>26</v>
      </c>
      <c r="B210" s="178" t="s">
        <v>27</v>
      </c>
      <c r="C210" s="177"/>
      <c r="D210" s="177"/>
      <c r="E210" s="177"/>
      <c r="F210" s="176"/>
      <c r="G210" s="308" t="s">
        <v>28</v>
      </c>
      <c r="H210" s="309"/>
      <c r="I210" s="208"/>
    </row>
    <row r="211" spans="1:9">
      <c r="A211" s="173"/>
      <c r="B211" s="173"/>
      <c r="C211" s="141"/>
      <c r="D211" s="141"/>
      <c r="E211" s="141"/>
      <c r="F211" s="140"/>
      <c r="G211" s="303"/>
      <c r="H211" s="303"/>
      <c r="I211" s="295"/>
    </row>
    <row r="212" spans="1:9">
      <c r="A212" s="173"/>
      <c r="B212" s="173"/>
      <c r="C212" s="141" t="s">
        <v>134</v>
      </c>
      <c r="D212" s="141"/>
      <c r="E212" s="141"/>
      <c r="F212" s="140"/>
      <c r="G212" s="303"/>
      <c r="H212" s="303"/>
      <c r="I212" s="694"/>
    </row>
    <row r="213" spans="1:9">
      <c r="A213" s="188"/>
      <c r="B213" s="188"/>
      <c r="C213" s="185"/>
      <c r="D213" s="185"/>
      <c r="E213" s="185"/>
      <c r="F213" s="186"/>
      <c r="G213" s="304"/>
      <c r="H213" s="304"/>
      <c r="I213" s="695"/>
    </row>
    <row r="214" spans="1:9">
      <c r="A214" s="173"/>
      <c r="B214" s="173"/>
      <c r="C214" s="141"/>
      <c r="D214" s="311"/>
      <c r="E214" s="311"/>
      <c r="F214" s="174"/>
      <c r="G214" s="49"/>
      <c r="H214" s="292"/>
      <c r="I214" s="300"/>
    </row>
    <row r="215" spans="1:9">
      <c r="A215" s="173"/>
      <c r="B215" s="179">
        <v>9</v>
      </c>
      <c r="C215" s="175" t="s">
        <v>572</v>
      </c>
      <c r="D215" s="311"/>
      <c r="E215" s="311"/>
      <c r="F215" s="174"/>
      <c r="G215" s="49"/>
      <c r="H215" s="292"/>
      <c r="I215" s="300"/>
    </row>
    <row r="216" spans="1:9">
      <c r="A216" s="173"/>
      <c r="B216" s="173"/>
      <c r="C216" s="141"/>
      <c r="D216" s="311"/>
      <c r="E216" s="311"/>
      <c r="F216" s="174"/>
      <c r="G216" s="49"/>
      <c r="H216" s="292"/>
      <c r="I216" s="300"/>
    </row>
    <row r="217" spans="1:9">
      <c r="A217" s="173"/>
      <c r="B217" s="173"/>
      <c r="C217" s="1181" t="s">
        <v>573</v>
      </c>
      <c r="D217" s="1182"/>
      <c r="E217" s="1183"/>
      <c r="F217" s="174"/>
      <c r="G217" s="49"/>
      <c r="H217" s="292"/>
      <c r="I217" s="295"/>
    </row>
    <row r="218" spans="1:9">
      <c r="A218" s="173"/>
      <c r="B218" s="173"/>
      <c r="C218" s="1181"/>
      <c r="D218" s="1182"/>
      <c r="E218" s="1183"/>
      <c r="F218" s="174"/>
      <c r="G218" s="49"/>
      <c r="H218" s="292"/>
      <c r="I218" s="300"/>
    </row>
    <row r="219" spans="1:9">
      <c r="A219" s="173"/>
      <c r="B219" s="173"/>
      <c r="C219" s="1181"/>
      <c r="D219" s="1182"/>
      <c r="E219" s="1183"/>
      <c r="F219" s="174"/>
      <c r="G219" s="49"/>
      <c r="H219" s="292"/>
      <c r="I219" s="300"/>
    </row>
    <row r="220" spans="1:9">
      <c r="A220" s="173"/>
      <c r="B220" s="173"/>
      <c r="C220" s="1181"/>
      <c r="D220" s="1182"/>
      <c r="E220" s="1183"/>
      <c r="F220" s="174"/>
      <c r="G220" s="49"/>
      <c r="H220" s="292"/>
      <c r="I220" s="300"/>
    </row>
    <row r="221" spans="1:9">
      <c r="A221" s="173"/>
      <c r="B221" s="173"/>
      <c r="C221" s="1181"/>
      <c r="D221" s="1182"/>
      <c r="E221" s="1183"/>
      <c r="F221" s="174" t="s">
        <v>187</v>
      </c>
      <c r="G221" s="174">
        <v>1</v>
      </c>
      <c r="H221" s="292"/>
      <c r="I221" s="295"/>
    </row>
    <row r="222" spans="1:9">
      <c r="A222" s="173"/>
      <c r="B222" s="173"/>
      <c r="C222" s="856"/>
      <c r="D222" s="311"/>
      <c r="E222" s="311"/>
      <c r="F222" s="174"/>
      <c r="G222" s="174"/>
      <c r="H222" s="292"/>
      <c r="I222" s="295"/>
    </row>
    <row r="223" spans="1:9">
      <c r="A223" s="173"/>
      <c r="B223" s="179">
        <v>10</v>
      </c>
      <c r="C223" s="175" t="s">
        <v>574</v>
      </c>
      <c r="D223" s="141"/>
      <c r="E223" s="141"/>
      <c r="F223" s="174"/>
      <c r="G223" s="174"/>
      <c r="H223" s="292"/>
      <c r="I223" s="300"/>
    </row>
    <row r="224" spans="1:9">
      <c r="A224" s="173"/>
      <c r="B224" s="173"/>
      <c r="C224" s="141"/>
      <c r="D224" s="141"/>
      <c r="E224" s="141"/>
      <c r="F224" s="174"/>
      <c r="G224" s="174"/>
      <c r="H224" s="292"/>
      <c r="I224" s="300"/>
    </row>
    <row r="225" spans="1:9">
      <c r="A225" s="173"/>
      <c r="B225" s="173"/>
      <c r="C225" s="1181" t="s">
        <v>575</v>
      </c>
      <c r="D225" s="1182"/>
      <c r="E225" s="1183"/>
      <c r="F225" s="174"/>
      <c r="G225" s="174"/>
      <c r="H225" s="292"/>
      <c r="I225" s="300"/>
    </row>
    <row r="226" spans="1:9" ht="13.35" customHeight="1">
      <c r="A226" s="173"/>
      <c r="B226" s="173"/>
      <c r="C226" s="1181"/>
      <c r="D226" s="1182"/>
      <c r="E226" s="1183"/>
      <c r="F226" s="174"/>
      <c r="G226" s="174"/>
      <c r="H226" s="292"/>
      <c r="I226" s="300"/>
    </row>
    <row r="227" spans="1:9">
      <c r="A227" s="173"/>
      <c r="B227" s="173"/>
      <c r="C227" s="1181"/>
      <c r="D227" s="1182"/>
      <c r="E227" s="1183"/>
      <c r="F227" s="174"/>
      <c r="G227" s="174"/>
      <c r="H227" s="292"/>
      <c r="I227" s="300"/>
    </row>
    <row r="228" spans="1:9">
      <c r="A228" s="173"/>
      <c r="B228" s="173"/>
      <c r="C228" s="141"/>
      <c r="D228" s="311"/>
      <c r="E228" s="311"/>
      <c r="F228" s="174"/>
      <c r="G228" s="174"/>
      <c r="H228" s="292"/>
      <c r="I228" s="300"/>
    </row>
    <row r="229" spans="1:9">
      <c r="A229" s="173"/>
      <c r="B229" s="173"/>
      <c r="C229" s="141" t="s">
        <v>120</v>
      </c>
      <c r="D229" s="312" t="s">
        <v>576</v>
      </c>
      <c r="E229" s="311"/>
      <c r="F229" s="174" t="s">
        <v>151</v>
      </c>
      <c r="G229" s="174">
        <v>1</v>
      </c>
      <c r="H229" s="292"/>
      <c r="I229" s="295"/>
    </row>
    <row r="230" spans="1:9">
      <c r="A230" s="173"/>
      <c r="B230" s="173"/>
      <c r="C230" s="141"/>
      <c r="D230" s="311"/>
      <c r="E230" s="311"/>
      <c r="F230" s="174"/>
      <c r="G230" s="174"/>
      <c r="H230" s="292"/>
      <c r="I230" s="300"/>
    </row>
    <row r="231" spans="1:9">
      <c r="A231" s="173"/>
      <c r="B231" s="179">
        <v>11</v>
      </c>
      <c r="C231" s="172" t="s">
        <v>1231</v>
      </c>
      <c r="D231" s="314"/>
      <c r="E231" s="311"/>
      <c r="F231" s="174" t="s">
        <v>121</v>
      </c>
      <c r="G231" s="174" t="s">
        <v>357</v>
      </c>
      <c r="H231" s="292" t="s">
        <v>187</v>
      </c>
      <c r="I231" s="300">
        <v>15000</v>
      </c>
    </row>
    <row r="232" spans="1:9">
      <c r="A232" s="173"/>
      <c r="B232" s="179"/>
      <c r="C232" s="172" t="s">
        <v>1232</v>
      </c>
      <c r="D232" s="314"/>
      <c r="E232" s="311"/>
      <c r="F232" s="174"/>
      <c r="G232" s="174"/>
      <c r="H232" s="292"/>
      <c r="I232" s="300"/>
    </row>
    <row r="233" spans="1:9">
      <c r="A233" s="173"/>
      <c r="B233" s="179"/>
      <c r="C233" s="172"/>
      <c r="D233" s="314"/>
      <c r="E233" s="311"/>
      <c r="F233" s="174"/>
      <c r="G233" s="174"/>
      <c r="H233" s="292"/>
      <c r="I233" s="300"/>
    </row>
    <row r="234" spans="1:9">
      <c r="A234" s="315"/>
      <c r="B234" s="173"/>
      <c r="C234" s="316" t="s">
        <v>120</v>
      </c>
      <c r="D234" s="141" t="s">
        <v>358</v>
      </c>
      <c r="E234" s="141"/>
      <c r="F234" s="174"/>
      <c r="G234" s="174"/>
      <c r="H234" s="294"/>
      <c r="I234" s="295"/>
    </row>
    <row r="235" spans="1:9" ht="13.35" customHeight="1">
      <c r="A235" s="315"/>
      <c r="B235" s="173"/>
      <c r="C235" s="141"/>
      <c r="D235" s="141" t="s">
        <v>577</v>
      </c>
      <c r="E235" s="141"/>
      <c r="F235" s="174" t="s">
        <v>132</v>
      </c>
      <c r="G235" s="174">
        <f>I231</f>
        <v>15000</v>
      </c>
      <c r="H235" s="212"/>
      <c r="I235" s="295"/>
    </row>
    <row r="236" spans="1:9">
      <c r="A236" s="173"/>
      <c r="B236" s="173"/>
      <c r="C236" s="141"/>
      <c r="D236" s="311"/>
      <c r="E236" s="311"/>
      <c r="F236" s="174"/>
      <c r="G236" s="174"/>
      <c r="H236" s="292"/>
      <c r="I236" s="300"/>
    </row>
    <row r="237" spans="1:9" ht="13.35" customHeight="1">
      <c r="A237" s="173"/>
      <c r="B237" s="179"/>
      <c r="C237" s="172"/>
      <c r="D237" s="314"/>
      <c r="E237" s="311"/>
      <c r="F237" s="174"/>
      <c r="G237" s="49"/>
      <c r="H237" s="292"/>
      <c r="I237" s="300"/>
    </row>
    <row r="238" spans="1:9">
      <c r="A238" s="173"/>
      <c r="B238" s="179"/>
      <c r="C238" s="172"/>
      <c r="D238" s="314"/>
      <c r="E238" s="311"/>
      <c r="F238" s="174"/>
      <c r="G238" s="49"/>
      <c r="H238" s="292"/>
      <c r="I238" s="300"/>
    </row>
    <row r="239" spans="1:9">
      <c r="A239" s="173"/>
      <c r="B239" s="179"/>
      <c r="C239" s="172"/>
      <c r="D239" s="314"/>
      <c r="E239" s="311"/>
      <c r="F239" s="174"/>
      <c r="G239" s="49"/>
      <c r="H239" s="292"/>
      <c r="I239" s="300"/>
    </row>
    <row r="240" spans="1:9">
      <c r="A240" s="315"/>
      <c r="B240" s="173"/>
      <c r="C240" s="316"/>
      <c r="D240" s="141"/>
      <c r="E240" s="141"/>
      <c r="F240" s="174"/>
      <c r="G240" s="317"/>
      <c r="H240" s="294"/>
      <c r="I240" s="295"/>
    </row>
    <row r="241" spans="1:9">
      <c r="A241" s="315"/>
      <c r="B241" s="173"/>
      <c r="C241" s="141"/>
      <c r="D241" s="141"/>
      <c r="E241" s="141"/>
      <c r="F241" s="174"/>
      <c r="G241" s="338"/>
      <c r="H241" s="212"/>
      <c r="I241" s="295"/>
    </row>
    <row r="242" spans="1:9">
      <c r="A242" s="315"/>
      <c r="B242" s="315"/>
      <c r="F242" s="315"/>
      <c r="G242" s="315"/>
      <c r="H242" s="315"/>
      <c r="I242" s="679"/>
    </row>
    <row r="243" spans="1:9">
      <c r="A243" s="315"/>
      <c r="B243" s="315"/>
      <c r="F243" s="315"/>
      <c r="G243" s="315"/>
      <c r="H243" s="315"/>
      <c r="I243" s="679"/>
    </row>
    <row r="244" spans="1:9">
      <c r="A244" s="315"/>
      <c r="B244" s="315"/>
      <c r="F244" s="315"/>
      <c r="G244" s="315"/>
      <c r="H244" s="315"/>
      <c r="I244" s="679"/>
    </row>
    <row r="245" spans="1:9">
      <c r="A245" s="315"/>
      <c r="B245" s="315"/>
      <c r="F245" s="315"/>
      <c r="G245" s="315"/>
      <c r="H245" s="315"/>
      <c r="I245" s="679"/>
    </row>
    <row r="246" spans="1:9">
      <c r="A246" s="315"/>
      <c r="B246" s="315"/>
      <c r="F246" s="315"/>
      <c r="G246" s="315"/>
      <c r="H246" s="315"/>
      <c r="I246" s="679"/>
    </row>
    <row r="247" spans="1:9">
      <c r="A247" s="315"/>
      <c r="B247" s="315"/>
      <c r="F247" s="315"/>
      <c r="G247" s="315"/>
      <c r="H247" s="315"/>
      <c r="I247" s="679"/>
    </row>
    <row r="248" spans="1:9">
      <c r="A248" s="315"/>
      <c r="B248" s="315"/>
      <c r="F248" s="315"/>
      <c r="G248" s="315"/>
      <c r="H248" s="315"/>
      <c r="I248" s="679"/>
    </row>
    <row r="249" spans="1:9">
      <c r="A249" s="315"/>
      <c r="B249" s="315"/>
      <c r="F249" s="315"/>
      <c r="G249" s="315"/>
      <c r="H249" s="315"/>
      <c r="I249" s="679"/>
    </row>
    <row r="250" spans="1:9">
      <c r="A250" s="315"/>
      <c r="B250" s="315"/>
      <c r="F250" s="315"/>
      <c r="G250" s="315"/>
      <c r="H250" s="315"/>
      <c r="I250" s="679"/>
    </row>
    <row r="251" spans="1:9">
      <c r="A251" s="315"/>
      <c r="B251" s="315"/>
      <c r="F251" s="315"/>
      <c r="G251" s="315"/>
      <c r="H251" s="315"/>
      <c r="I251" s="679"/>
    </row>
    <row r="252" spans="1:9">
      <c r="A252" s="315"/>
      <c r="B252" s="315"/>
      <c r="F252" s="315"/>
      <c r="G252" s="315"/>
      <c r="H252" s="315"/>
      <c r="I252" s="679"/>
    </row>
    <row r="253" spans="1:9">
      <c r="A253" s="315"/>
      <c r="B253" s="173"/>
      <c r="C253" s="141"/>
      <c r="D253" s="141"/>
      <c r="E253" s="141"/>
      <c r="F253" s="174"/>
      <c r="G253" s="338"/>
      <c r="H253" s="212"/>
      <c r="I253" s="295"/>
    </row>
    <row r="254" spans="1:9">
      <c r="A254" s="173"/>
      <c r="B254" s="173"/>
      <c r="C254" s="141"/>
      <c r="D254" s="311"/>
      <c r="E254" s="311"/>
      <c r="F254" s="174"/>
      <c r="G254" s="49"/>
      <c r="H254" s="292"/>
      <c r="I254" s="300"/>
    </row>
    <row r="255" spans="1:9">
      <c r="A255" s="173"/>
      <c r="B255" s="173"/>
      <c r="C255" s="141"/>
      <c r="D255" s="311"/>
      <c r="E255" s="311"/>
      <c r="F255" s="174"/>
      <c r="G255" s="49"/>
      <c r="H255" s="292"/>
      <c r="I255" s="300"/>
    </row>
    <row r="256" spans="1:9">
      <c r="A256" s="173"/>
      <c r="B256" s="173"/>
      <c r="C256" s="141"/>
      <c r="D256" s="311"/>
      <c r="E256" s="311"/>
      <c r="F256" s="174"/>
      <c r="G256" s="49"/>
      <c r="H256" s="292"/>
      <c r="I256" s="300"/>
    </row>
    <row r="257" spans="1:9">
      <c r="A257" s="173"/>
      <c r="B257" s="173"/>
      <c r="C257" s="141"/>
      <c r="D257" s="311"/>
      <c r="E257" s="311"/>
      <c r="F257" s="174"/>
      <c r="G257" s="49"/>
      <c r="H257" s="292"/>
      <c r="I257" s="300"/>
    </row>
    <row r="258" spans="1:9">
      <c r="A258" s="173"/>
      <c r="B258" s="173"/>
      <c r="C258" s="141"/>
      <c r="D258" s="311"/>
      <c r="E258" s="311"/>
      <c r="F258" s="174"/>
      <c r="G258" s="49"/>
      <c r="H258" s="292"/>
      <c r="I258" s="300"/>
    </row>
    <row r="259" spans="1:9">
      <c r="A259" s="173"/>
      <c r="B259" s="173"/>
      <c r="C259" s="141"/>
      <c r="D259" s="141"/>
      <c r="E259" s="141"/>
      <c r="F259" s="174"/>
      <c r="G259" s="49"/>
      <c r="H259" s="292"/>
      <c r="I259" s="300"/>
    </row>
    <row r="260" spans="1:9">
      <c r="A260" s="173"/>
      <c r="B260" s="173"/>
      <c r="C260" s="141"/>
      <c r="D260" s="141"/>
      <c r="E260" s="141"/>
      <c r="F260" s="174"/>
      <c r="G260" s="49"/>
      <c r="H260" s="292"/>
      <c r="I260" s="300"/>
    </row>
    <row r="261" spans="1:9">
      <c r="A261" s="187"/>
      <c r="B261" s="183"/>
      <c r="C261" s="183"/>
      <c r="D261" s="183"/>
      <c r="E261" s="183"/>
      <c r="F261" s="184"/>
      <c r="G261" s="318"/>
      <c r="H261" s="319"/>
      <c r="I261" s="700"/>
    </row>
    <row r="262" spans="1:9">
      <c r="A262" s="173"/>
      <c r="B262" s="172" t="s">
        <v>578</v>
      </c>
      <c r="C262" s="141"/>
      <c r="D262" s="141"/>
      <c r="E262" s="141"/>
      <c r="F262" s="140"/>
      <c r="G262" s="320"/>
      <c r="H262" s="321"/>
      <c r="I262" s="701"/>
    </row>
    <row r="263" spans="1:9">
      <c r="A263" s="188"/>
      <c r="B263" s="185"/>
      <c r="C263" s="185"/>
      <c r="D263" s="185"/>
      <c r="E263" s="185"/>
      <c r="F263" s="186"/>
      <c r="G263" s="323"/>
      <c r="H263" s="324"/>
      <c r="I263" s="702"/>
    </row>
    <row r="264" spans="1:9">
      <c r="A264" s="141"/>
      <c r="B264" s="141"/>
      <c r="C264" s="141"/>
      <c r="D264" s="141"/>
      <c r="E264" s="141"/>
      <c r="F264" s="140"/>
      <c r="G264" s="320"/>
      <c r="H264" s="321"/>
      <c r="I264" s="111"/>
    </row>
  </sheetData>
  <mergeCells count="11">
    <mergeCell ref="C9:E12"/>
    <mergeCell ref="C16:E18"/>
    <mergeCell ref="C30:E32"/>
    <mergeCell ref="C60:E62"/>
    <mergeCell ref="C74:E75"/>
    <mergeCell ref="C225:E227"/>
    <mergeCell ref="C112:E115"/>
    <mergeCell ref="C124:E127"/>
    <mergeCell ref="C161:E163"/>
    <mergeCell ref="D175:E176"/>
    <mergeCell ref="C217:E221"/>
  </mergeCells>
  <pageMargins left="0.7" right="0.7" top="0.75" bottom="0.75" header="0.3" footer="0.3"/>
  <pageSetup paperSize="9" scale="98" orientation="portrait" r:id="rId1"/>
  <rowBreaks count="4" manualBreakCount="4">
    <brk id="47" max="16383" man="1"/>
    <brk id="99" max="16383" man="1"/>
    <brk id="148" max="16383" man="1"/>
    <brk id="204"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7"/>
  <sheetViews>
    <sheetView view="pageBreakPreview" topLeftCell="A200" zoomScale="96" zoomScaleNormal="100" zoomScaleSheetLayoutView="96" workbookViewId="0">
      <selection activeCell="M27" sqref="M27"/>
    </sheetView>
  </sheetViews>
  <sheetFormatPr defaultRowHeight="12.75"/>
  <cols>
    <col min="2" max="2" width="5.140625" customWidth="1"/>
    <col min="3" max="3" width="4" customWidth="1"/>
    <col min="4" max="4" width="6" customWidth="1"/>
    <col min="5" max="5" width="29.140625" customWidth="1"/>
    <col min="6" max="6" width="6" customWidth="1"/>
    <col min="7" max="7" width="7.42578125" customWidth="1"/>
    <col min="8" max="8" width="10.42578125" customWidth="1"/>
    <col min="9" max="9" width="11.85546875" customWidth="1"/>
  </cols>
  <sheetData>
    <row r="1" spans="1:9">
      <c r="A1" s="141"/>
      <c r="B1" s="141"/>
      <c r="C1" s="141"/>
      <c r="D1" s="141"/>
      <c r="E1" s="141"/>
      <c r="F1" s="140"/>
      <c r="G1" s="284"/>
      <c r="H1" s="28"/>
      <c r="I1" s="57" t="s">
        <v>579</v>
      </c>
    </row>
    <row r="2" spans="1:9">
      <c r="A2" s="141"/>
      <c r="B2" s="141"/>
      <c r="C2" s="141"/>
      <c r="D2" s="141"/>
      <c r="E2" s="141"/>
      <c r="F2" s="140"/>
      <c r="G2" s="284"/>
      <c r="H2" s="285"/>
      <c r="I2" s="58"/>
    </row>
    <row r="3" spans="1:9">
      <c r="A3" s="182" t="s">
        <v>18</v>
      </c>
      <c r="B3" s="182"/>
      <c r="C3" s="181"/>
      <c r="D3" s="181"/>
      <c r="E3" s="181"/>
      <c r="F3" s="180"/>
      <c r="G3" s="286"/>
      <c r="H3" s="287"/>
      <c r="I3" s="39"/>
    </row>
    <row r="4" spans="1:9">
      <c r="A4" s="175" t="s">
        <v>19</v>
      </c>
      <c r="B4" s="175" t="s">
        <v>20</v>
      </c>
      <c r="C4" s="172"/>
      <c r="D4" s="172"/>
      <c r="E4" s="172" t="s">
        <v>21</v>
      </c>
      <c r="F4" s="179" t="s">
        <v>22</v>
      </c>
      <c r="G4" s="288" t="s">
        <v>23</v>
      </c>
      <c r="H4" s="289" t="s">
        <v>24</v>
      </c>
      <c r="I4" s="40" t="s">
        <v>25</v>
      </c>
    </row>
    <row r="5" spans="1:9">
      <c r="A5" s="178" t="s">
        <v>26</v>
      </c>
      <c r="B5" s="178" t="s">
        <v>27</v>
      </c>
      <c r="C5" s="177"/>
      <c r="D5" s="177"/>
      <c r="E5" s="177"/>
      <c r="F5" s="176"/>
      <c r="G5" s="290" t="s">
        <v>28</v>
      </c>
      <c r="H5" s="291"/>
      <c r="I5" s="41"/>
    </row>
    <row r="6" spans="1:9">
      <c r="A6" s="173"/>
      <c r="B6" s="173"/>
      <c r="C6" s="141"/>
      <c r="D6" s="141"/>
      <c r="E6" s="141"/>
      <c r="F6" s="174"/>
      <c r="G6" s="49"/>
      <c r="H6" s="292"/>
      <c r="I6" s="56" t="s">
        <v>61</v>
      </c>
    </row>
    <row r="7" spans="1:9">
      <c r="A7" s="173"/>
      <c r="B7" s="175"/>
      <c r="C7" s="21" t="s">
        <v>580</v>
      </c>
      <c r="D7" s="141"/>
      <c r="E7" s="141"/>
      <c r="F7" s="174"/>
      <c r="G7" s="49"/>
      <c r="H7" s="292"/>
      <c r="I7" s="293" t="s">
        <v>61</v>
      </c>
    </row>
    <row r="8" spans="1:9">
      <c r="A8" s="173"/>
      <c r="B8" s="173"/>
      <c r="C8" s="21"/>
      <c r="D8" s="141"/>
      <c r="E8" s="141"/>
      <c r="F8" s="174"/>
      <c r="G8" s="49"/>
      <c r="H8" s="292"/>
      <c r="I8" s="293" t="s">
        <v>61</v>
      </c>
    </row>
    <row r="9" spans="1:9">
      <c r="A9" s="173"/>
      <c r="B9" s="173"/>
      <c r="C9" s="1184" t="s">
        <v>581</v>
      </c>
      <c r="D9" s="1185"/>
      <c r="E9" s="1186"/>
      <c r="F9" s="174"/>
      <c r="G9" s="174"/>
      <c r="H9" s="292"/>
      <c r="I9" s="293"/>
    </row>
    <row r="10" spans="1:9">
      <c r="A10" s="173"/>
      <c r="B10" s="173"/>
      <c r="C10" s="1184"/>
      <c r="D10" s="1185"/>
      <c r="E10" s="1186"/>
      <c r="F10" s="174"/>
      <c r="G10" s="174"/>
      <c r="H10" s="292"/>
      <c r="I10" s="293"/>
    </row>
    <row r="11" spans="1:9" ht="27" customHeight="1">
      <c r="A11" s="173"/>
      <c r="B11" s="173"/>
      <c r="C11" s="1184"/>
      <c r="D11" s="1185"/>
      <c r="E11" s="1186"/>
      <c r="F11" s="174"/>
      <c r="G11" s="174"/>
      <c r="H11" s="292"/>
      <c r="I11" s="293"/>
    </row>
    <row r="12" spans="1:9">
      <c r="A12" s="173"/>
      <c r="B12" s="173"/>
      <c r="C12" s="141"/>
      <c r="D12" s="141"/>
      <c r="E12" s="141"/>
      <c r="F12" s="174"/>
      <c r="G12" s="174"/>
      <c r="H12" s="292"/>
      <c r="I12" s="293" t="s">
        <v>61</v>
      </c>
    </row>
    <row r="13" spans="1:9">
      <c r="A13" s="173"/>
      <c r="B13" s="179">
        <v>1</v>
      </c>
      <c r="C13" s="172" t="s">
        <v>582</v>
      </c>
      <c r="D13" s="141"/>
      <c r="E13" s="141"/>
      <c r="F13" s="174"/>
      <c r="G13" s="174"/>
      <c r="H13" s="292"/>
      <c r="I13" s="293" t="s">
        <v>61</v>
      </c>
    </row>
    <row r="14" spans="1:9">
      <c r="A14" s="173"/>
      <c r="B14" s="179"/>
      <c r="C14" s="172"/>
      <c r="D14" s="141"/>
      <c r="E14" s="141"/>
      <c r="F14" s="174"/>
      <c r="G14" s="174"/>
      <c r="H14" s="292"/>
      <c r="I14" s="293"/>
    </row>
    <row r="15" spans="1:9">
      <c r="A15" s="173"/>
      <c r="B15" s="179"/>
      <c r="C15" s="1181" t="s">
        <v>583</v>
      </c>
      <c r="D15" s="1182"/>
      <c r="E15" s="1183"/>
      <c r="F15" s="174"/>
      <c r="G15" s="174"/>
      <c r="H15" s="292"/>
      <c r="I15" s="293"/>
    </row>
    <row r="16" spans="1:9">
      <c r="A16" s="173"/>
      <c r="B16" s="173"/>
      <c r="C16" s="1181"/>
      <c r="D16" s="1182"/>
      <c r="E16" s="1183"/>
      <c r="F16" s="174"/>
      <c r="G16" s="174"/>
      <c r="H16" s="292"/>
      <c r="I16" s="293"/>
    </row>
    <row r="17" spans="1:9">
      <c r="A17" s="173"/>
      <c r="B17" s="173"/>
      <c r="C17" s="1181"/>
      <c r="D17" s="1182"/>
      <c r="E17" s="1183"/>
      <c r="F17" s="174"/>
      <c r="G17" s="174"/>
      <c r="H17" s="292"/>
      <c r="I17" s="293"/>
    </row>
    <row r="18" spans="1:9">
      <c r="A18" s="173"/>
      <c r="B18" s="175"/>
      <c r="C18" s="146"/>
      <c r="D18" s="141"/>
      <c r="E18" s="141"/>
      <c r="F18" s="174"/>
      <c r="G18" s="174"/>
      <c r="H18" s="292"/>
      <c r="I18" s="293"/>
    </row>
    <row r="19" spans="1:9">
      <c r="A19" s="173"/>
      <c r="B19" s="173"/>
      <c r="C19" s="141" t="s">
        <v>120</v>
      </c>
      <c r="D19" s="1182" t="s">
        <v>584</v>
      </c>
      <c r="E19" s="1183"/>
      <c r="F19" s="174" t="s">
        <v>52</v>
      </c>
      <c r="G19" s="174">
        <v>390</v>
      </c>
      <c r="H19" s="292"/>
      <c r="I19" s="293"/>
    </row>
    <row r="20" spans="1:9">
      <c r="A20" s="173"/>
      <c r="B20" s="173"/>
      <c r="C20" s="190"/>
      <c r="D20" s="141"/>
      <c r="E20" s="141"/>
      <c r="F20" s="173"/>
      <c r="G20" s="174"/>
      <c r="H20" s="292"/>
      <c r="I20" s="293"/>
    </row>
    <row r="21" spans="1:9" ht="13.35" customHeight="1">
      <c r="A21" s="173"/>
      <c r="B21" s="173"/>
      <c r="C21" s="141" t="s">
        <v>124</v>
      </c>
      <c r="D21" s="296" t="s">
        <v>585</v>
      </c>
      <c r="E21" s="297"/>
      <c r="F21" s="174" t="s">
        <v>52</v>
      </c>
      <c r="G21" s="174">
        <v>120</v>
      </c>
      <c r="H21" s="292"/>
      <c r="I21" s="293"/>
    </row>
    <row r="22" spans="1:9">
      <c r="A22" s="173"/>
      <c r="B22" s="173"/>
      <c r="C22" s="141"/>
      <c r="D22" s="141"/>
      <c r="E22" s="141"/>
      <c r="F22" s="174"/>
      <c r="G22" s="174"/>
      <c r="H22" s="292"/>
      <c r="I22" s="293"/>
    </row>
    <row r="23" spans="1:9">
      <c r="A23" s="173"/>
      <c r="B23" s="179">
        <v>2</v>
      </c>
      <c r="C23" s="172" t="s">
        <v>586</v>
      </c>
      <c r="D23" s="141"/>
      <c r="E23" s="141"/>
      <c r="F23" s="174"/>
      <c r="G23" s="174"/>
      <c r="H23" s="292"/>
      <c r="I23" s="293"/>
    </row>
    <row r="24" spans="1:9">
      <c r="A24" s="173"/>
      <c r="B24" s="179"/>
      <c r="C24" s="172"/>
      <c r="D24" s="141"/>
      <c r="E24" s="141"/>
      <c r="F24" s="174"/>
      <c r="G24" s="174"/>
      <c r="H24" s="292"/>
      <c r="I24" s="293"/>
    </row>
    <row r="25" spans="1:9">
      <c r="A25" s="173"/>
      <c r="B25" s="179"/>
      <c r="C25" s="1181" t="s">
        <v>587</v>
      </c>
      <c r="D25" s="1182"/>
      <c r="E25" s="1183"/>
      <c r="F25" s="174"/>
      <c r="G25" s="174"/>
      <c r="H25" s="292"/>
      <c r="I25" s="293"/>
    </row>
    <row r="26" spans="1:9">
      <c r="A26" s="173"/>
      <c r="B26" s="179"/>
      <c r="C26" s="1181"/>
      <c r="D26" s="1182"/>
      <c r="E26" s="1183"/>
      <c r="F26" s="174"/>
      <c r="G26" s="174"/>
      <c r="H26" s="292"/>
      <c r="I26" s="293"/>
    </row>
    <row r="27" spans="1:9" ht="39.6" customHeight="1">
      <c r="A27" s="173"/>
      <c r="B27" s="179"/>
      <c r="C27" s="1181"/>
      <c r="D27" s="1182"/>
      <c r="E27" s="1183"/>
      <c r="F27" s="174"/>
      <c r="G27" s="174"/>
      <c r="H27" s="292"/>
      <c r="I27" s="293"/>
    </row>
    <row r="28" spans="1:9">
      <c r="A28" s="173"/>
      <c r="B28" s="173"/>
      <c r="C28" s="141"/>
      <c r="D28" s="141"/>
      <c r="E28" s="141"/>
      <c r="F28" s="174"/>
      <c r="G28" s="174"/>
      <c r="H28" s="292"/>
      <c r="I28" s="293"/>
    </row>
    <row r="29" spans="1:9">
      <c r="A29" s="173"/>
      <c r="B29" s="173"/>
      <c r="C29" s="141" t="s">
        <v>120</v>
      </c>
      <c r="D29" s="141" t="s">
        <v>588</v>
      </c>
      <c r="E29" s="141"/>
      <c r="F29" s="174" t="s">
        <v>544</v>
      </c>
      <c r="G29" s="174">
        <v>12</v>
      </c>
      <c r="H29" s="292"/>
      <c r="I29" s="293"/>
    </row>
    <row r="30" spans="1:9">
      <c r="A30" s="173"/>
      <c r="B30" s="173"/>
      <c r="C30" s="141"/>
      <c r="D30" s="141"/>
      <c r="E30" s="141"/>
      <c r="F30" s="174"/>
      <c r="G30" s="174"/>
      <c r="H30" s="292"/>
      <c r="I30" s="293"/>
    </row>
    <row r="31" spans="1:9">
      <c r="A31" s="173"/>
      <c r="B31" s="173"/>
      <c r="C31" s="141" t="s">
        <v>124</v>
      </c>
      <c r="D31" s="141" t="s">
        <v>589</v>
      </c>
      <c r="E31" s="141"/>
      <c r="F31" s="174" t="s">
        <v>544</v>
      </c>
      <c r="G31" s="174">
        <v>12</v>
      </c>
      <c r="H31" s="292"/>
      <c r="I31" s="293"/>
    </row>
    <row r="32" spans="1:9">
      <c r="A32" s="173"/>
      <c r="B32" s="173"/>
      <c r="C32" s="141"/>
      <c r="D32" s="141"/>
      <c r="E32" s="141"/>
      <c r="F32" s="174"/>
      <c r="G32" s="174"/>
      <c r="H32" s="292"/>
      <c r="I32" s="293"/>
    </row>
    <row r="33" spans="1:9">
      <c r="A33" s="173"/>
      <c r="B33" s="173"/>
      <c r="C33" s="141" t="s">
        <v>131</v>
      </c>
      <c r="D33" s="141" t="s">
        <v>590</v>
      </c>
      <c r="E33" s="141"/>
      <c r="F33" s="174" t="s">
        <v>544</v>
      </c>
      <c r="G33" s="174">
        <v>3</v>
      </c>
      <c r="H33" s="292"/>
      <c r="I33" s="293"/>
    </row>
    <row r="34" spans="1:9">
      <c r="A34" s="173"/>
      <c r="B34" s="173"/>
      <c r="C34" s="141"/>
      <c r="D34" s="141"/>
      <c r="E34" s="141"/>
      <c r="F34" s="174"/>
      <c r="G34" s="174"/>
      <c r="H34" s="292"/>
      <c r="I34" s="293"/>
    </row>
    <row r="35" spans="1:9">
      <c r="A35" s="173"/>
      <c r="B35" s="173"/>
      <c r="C35" s="141" t="s">
        <v>39</v>
      </c>
      <c r="D35" s="141" t="s">
        <v>591</v>
      </c>
      <c r="E35" s="141"/>
      <c r="F35" s="174" t="s">
        <v>544</v>
      </c>
      <c r="G35" s="174">
        <v>10</v>
      </c>
      <c r="H35" s="292"/>
      <c r="I35" s="293"/>
    </row>
    <row r="36" spans="1:9">
      <c r="A36" s="173"/>
      <c r="B36" s="173"/>
      <c r="C36" s="141"/>
      <c r="D36" s="141"/>
      <c r="E36" s="141"/>
      <c r="F36" s="174"/>
      <c r="G36" s="174"/>
      <c r="H36" s="292"/>
      <c r="I36" s="293"/>
    </row>
    <row r="37" spans="1:9">
      <c r="A37" s="173"/>
      <c r="B37" s="173"/>
      <c r="C37" s="141" t="s">
        <v>56</v>
      </c>
      <c r="D37" s="1182" t="s">
        <v>592</v>
      </c>
      <c r="E37" s="1183"/>
      <c r="F37" s="174" t="s">
        <v>544</v>
      </c>
      <c r="G37" s="174">
        <v>40</v>
      </c>
      <c r="H37" s="292"/>
      <c r="I37" s="293"/>
    </row>
    <row r="38" spans="1:9" ht="27.6" customHeight="1">
      <c r="A38" s="173"/>
      <c r="B38" s="173"/>
      <c r="C38" s="141"/>
      <c r="D38" s="1182"/>
      <c r="E38" s="1183"/>
      <c r="F38" s="174"/>
      <c r="G38" s="174"/>
      <c r="H38" s="292"/>
      <c r="I38" s="293"/>
    </row>
    <row r="39" spans="1:9">
      <c r="A39" s="173"/>
      <c r="B39" s="173"/>
      <c r="D39" s="311"/>
      <c r="E39" s="311"/>
      <c r="F39" s="174"/>
      <c r="G39" s="174"/>
      <c r="H39" s="292"/>
      <c r="I39" s="293"/>
    </row>
    <row r="40" spans="1:9">
      <c r="A40" s="173"/>
      <c r="B40" s="173"/>
      <c r="C40" s="141" t="s">
        <v>247</v>
      </c>
      <c r="D40" s="141" t="s">
        <v>1018</v>
      </c>
      <c r="E40" s="141"/>
      <c r="F40" s="174" t="s">
        <v>544</v>
      </c>
      <c r="G40" s="174">
        <v>6</v>
      </c>
      <c r="H40" s="292"/>
      <c r="I40" s="293"/>
    </row>
    <row r="41" spans="1:9">
      <c r="A41" s="173"/>
      <c r="B41" s="173"/>
      <c r="C41" s="141"/>
      <c r="D41" s="141" t="s">
        <v>1019</v>
      </c>
      <c r="E41" s="141"/>
      <c r="F41" s="174"/>
      <c r="G41" s="174"/>
      <c r="H41" s="292"/>
      <c r="I41" s="300"/>
    </row>
    <row r="42" spans="1:9">
      <c r="A42" s="173"/>
      <c r="B42" s="173"/>
      <c r="C42" s="141"/>
      <c r="D42" s="141"/>
      <c r="E42" s="141"/>
      <c r="F42" s="174"/>
      <c r="G42" s="174"/>
      <c r="H42" s="292"/>
      <c r="I42" s="300"/>
    </row>
    <row r="43" spans="1:9">
      <c r="A43" s="173"/>
      <c r="B43" s="173"/>
      <c r="C43" s="141"/>
      <c r="D43" s="141"/>
      <c r="E43" s="141"/>
      <c r="F43" s="174"/>
      <c r="G43" s="49"/>
      <c r="H43" s="292"/>
      <c r="I43" s="300"/>
    </row>
    <row r="44" spans="1:9">
      <c r="A44" s="173"/>
      <c r="B44" s="173"/>
      <c r="C44" s="141"/>
      <c r="D44" s="141"/>
      <c r="E44" s="141"/>
      <c r="F44" s="174"/>
      <c r="G44" s="49"/>
      <c r="H44" s="292"/>
      <c r="I44" s="300"/>
    </row>
    <row r="45" spans="1:9">
      <c r="A45" s="173"/>
      <c r="B45" s="173"/>
      <c r="C45" s="141"/>
      <c r="D45" s="141"/>
      <c r="E45" s="141"/>
      <c r="F45" s="174"/>
      <c r="G45" s="49"/>
      <c r="H45" s="292"/>
      <c r="I45" s="300"/>
    </row>
    <row r="46" spans="1:9">
      <c r="A46" s="173"/>
      <c r="B46" s="173"/>
      <c r="C46" s="141"/>
      <c r="D46" s="141"/>
      <c r="E46" s="141"/>
      <c r="F46" s="174"/>
      <c r="G46" s="49"/>
      <c r="H46" s="292"/>
      <c r="I46" s="300"/>
    </row>
    <row r="47" spans="1:9">
      <c r="A47" s="173"/>
      <c r="B47" s="173"/>
      <c r="C47" s="141"/>
      <c r="D47" s="141"/>
      <c r="E47" s="141"/>
      <c r="F47" s="174"/>
      <c r="G47" s="49"/>
      <c r="H47" s="292"/>
      <c r="I47" s="300"/>
    </row>
    <row r="48" spans="1:9">
      <c r="A48" s="173"/>
      <c r="B48" s="173"/>
      <c r="C48" s="141"/>
      <c r="D48" s="141"/>
      <c r="E48" s="141"/>
      <c r="F48" s="174"/>
      <c r="G48" s="49"/>
      <c r="H48" s="292"/>
      <c r="I48" s="300"/>
    </row>
    <row r="49" spans="1:9">
      <c r="A49" s="173"/>
      <c r="B49" s="173"/>
      <c r="C49" s="141"/>
      <c r="D49" s="141"/>
      <c r="E49" s="141"/>
      <c r="F49" s="174"/>
      <c r="G49" s="49"/>
      <c r="H49" s="292"/>
      <c r="I49" s="300"/>
    </row>
    <row r="50" spans="1:9">
      <c r="A50" s="173"/>
      <c r="B50" s="173"/>
      <c r="C50" s="141"/>
      <c r="D50" s="141"/>
      <c r="E50" s="141"/>
      <c r="F50" s="174"/>
      <c r="G50" s="49"/>
      <c r="H50" s="292"/>
      <c r="I50" s="315"/>
    </row>
    <row r="51" spans="1:9">
      <c r="A51" s="173"/>
      <c r="B51" s="173"/>
      <c r="C51" s="141"/>
      <c r="D51" s="141"/>
      <c r="E51" s="141"/>
      <c r="F51" s="174"/>
      <c r="G51" s="49"/>
      <c r="H51" s="292"/>
      <c r="I51" s="326"/>
    </row>
    <row r="52" spans="1:9">
      <c r="A52" s="187"/>
      <c r="B52" s="183"/>
      <c r="C52" s="183"/>
      <c r="D52" s="183"/>
      <c r="E52" s="183"/>
      <c r="F52" s="184"/>
      <c r="G52" s="302"/>
      <c r="H52" s="302"/>
      <c r="I52" s="215"/>
    </row>
    <row r="53" spans="1:9">
      <c r="A53" s="173" t="s">
        <v>211</v>
      </c>
      <c r="B53" s="141" t="s">
        <v>133</v>
      </c>
      <c r="C53" s="141"/>
      <c r="D53" s="141"/>
      <c r="E53" s="141"/>
      <c r="F53" s="140"/>
      <c r="G53" s="303"/>
      <c r="H53" s="303"/>
      <c r="I53" s="299"/>
    </row>
    <row r="54" spans="1:9">
      <c r="A54" s="188"/>
      <c r="B54" s="185"/>
      <c r="C54" s="185"/>
      <c r="D54" s="185"/>
      <c r="E54" s="185"/>
      <c r="F54" s="186"/>
      <c r="G54" s="304"/>
      <c r="H54" s="304"/>
      <c r="I54" s="226"/>
    </row>
    <row r="55" spans="1:9">
      <c r="A55" s="141"/>
      <c r="B55" s="141"/>
      <c r="C55" s="141"/>
      <c r="D55" s="141"/>
      <c r="E55" s="141"/>
      <c r="F55" s="140"/>
      <c r="G55" s="305"/>
      <c r="H55" s="305"/>
      <c r="I55" s="194"/>
    </row>
    <row r="56" spans="1:9">
      <c r="A56" s="141"/>
      <c r="B56" s="141"/>
      <c r="C56" s="141"/>
      <c r="D56" s="141"/>
      <c r="E56" s="141"/>
      <c r="F56" s="140"/>
      <c r="G56" s="238"/>
      <c r="H56" s="305"/>
      <c r="I56" s="239" t="s">
        <v>579</v>
      </c>
    </row>
    <row r="57" spans="1:9">
      <c r="A57" s="141"/>
      <c r="B57" s="141"/>
      <c r="C57" s="141"/>
      <c r="D57" s="141"/>
      <c r="E57" s="141"/>
      <c r="F57" s="140"/>
      <c r="G57" s="305"/>
      <c r="H57" s="305"/>
      <c r="I57" s="194"/>
    </row>
    <row r="58" spans="1:9">
      <c r="A58" s="182" t="s">
        <v>18</v>
      </c>
      <c r="B58" s="182"/>
      <c r="C58" s="181"/>
      <c r="D58" s="181"/>
      <c r="E58" s="181"/>
      <c r="F58" s="180"/>
      <c r="G58" s="306"/>
      <c r="H58" s="143"/>
      <c r="I58" s="142"/>
    </row>
    <row r="59" spans="1:9">
      <c r="A59" s="175" t="s">
        <v>19</v>
      </c>
      <c r="B59" s="175" t="s">
        <v>20</v>
      </c>
      <c r="C59" s="172"/>
      <c r="D59" s="172"/>
      <c r="E59" s="172" t="s">
        <v>21</v>
      </c>
      <c r="F59" s="179" t="s">
        <v>22</v>
      </c>
      <c r="G59" s="307" t="s">
        <v>23</v>
      </c>
      <c r="H59" s="307" t="s">
        <v>24</v>
      </c>
      <c r="I59" s="205" t="s">
        <v>25</v>
      </c>
    </row>
    <row r="60" spans="1:9">
      <c r="A60" s="178" t="s">
        <v>26</v>
      </c>
      <c r="B60" s="178" t="s">
        <v>27</v>
      </c>
      <c r="C60" s="177"/>
      <c r="D60" s="177"/>
      <c r="E60" s="177"/>
      <c r="F60" s="176"/>
      <c r="G60" s="308" t="s">
        <v>28</v>
      </c>
      <c r="H60" s="309"/>
      <c r="I60" s="208"/>
    </row>
    <row r="61" spans="1:9">
      <c r="A61" s="173"/>
      <c r="B61" s="173"/>
      <c r="C61" s="141"/>
      <c r="D61" s="141"/>
      <c r="E61" s="141"/>
      <c r="F61" s="140"/>
      <c r="G61" s="303"/>
      <c r="H61" s="303"/>
      <c r="I61" s="60"/>
    </row>
    <row r="62" spans="1:9">
      <c r="A62" s="173"/>
      <c r="B62" s="173"/>
      <c r="C62" s="141" t="s">
        <v>134</v>
      </c>
      <c r="D62" s="141"/>
      <c r="E62" s="141"/>
      <c r="F62" s="140"/>
      <c r="G62" s="303"/>
      <c r="H62" s="303"/>
      <c r="I62" s="136"/>
    </row>
    <row r="63" spans="1:9">
      <c r="A63" s="188"/>
      <c r="B63" s="188"/>
      <c r="C63" s="185"/>
      <c r="D63" s="185"/>
      <c r="E63" s="185"/>
      <c r="F63" s="186"/>
      <c r="G63" s="304"/>
      <c r="H63" s="304"/>
      <c r="I63" s="226"/>
    </row>
    <row r="64" spans="1:9">
      <c r="A64" s="173"/>
      <c r="B64" s="173"/>
      <c r="C64" s="141"/>
      <c r="D64" s="141"/>
      <c r="E64" s="141"/>
      <c r="F64" s="174"/>
      <c r="G64" s="49"/>
      <c r="H64" s="292"/>
      <c r="I64" s="300"/>
    </row>
    <row r="65" spans="1:9">
      <c r="A65" s="173"/>
      <c r="B65" s="179">
        <v>3</v>
      </c>
      <c r="C65" s="172" t="s">
        <v>593</v>
      </c>
      <c r="D65" s="141"/>
      <c r="E65" s="141"/>
      <c r="F65" s="174"/>
      <c r="G65" s="49"/>
      <c r="H65" s="292"/>
      <c r="I65" s="293"/>
    </row>
    <row r="66" spans="1:9">
      <c r="A66" s="173"/>
      <c r="B66" s="179"/>
      <c r="C66" s="172"/>
      <c r="D66" s="141"/>
      <c r="E66" s="141"/>
      <c r="F66" s="174"/>
      <c r="G66" s="174"/>
      <c r="H66" s="292"/>
      <c r="I66" s="293"/>
    </row>
    <row r="67" spans="1:9">
      <c r="A67" s="173"/>
      <c r="B67" s="179"/>
      <c r="C67" s="1181" t="s">
        <v>594</v>
      </c>
      <c r="D67" s="1182"/>
      <c r="E67" s="1183"/>
      <c r="F67" s="174"/>
      <c r="G67" s="174"/>
      <c r="H67" s="292"/>
      <c r="I67" s="293"/>
    </row>
    <row r="68" spans="1:9">
      <c r="A68" s="173"/>
      <c r="B68" s="179"/>
      <c r="C68" s="1181"/>
      <c r="D68" s="1182"/>
      <c r="E68" s="1183"/>
      <c r="F68" s="174"/>
      <c r="G68" s="174"/>
      <c r="H68" s="292"/>
      <c r="I68" s="293"/>
    </row>
    <row r="69" spans="1:9">
      <c r="A69" s="173"/>
      <c r="B69" s="179"/>
      <c r="C69" s="172"/>
      <c r="D69" s="141"/>
      <c r="E69" s="141"/>
      <c r="F69" s="174"/>
      <c r="G69" s="174"/>
      <c r="H69" s="292"/>
      <c r="I69" s="293"/>
    </row>
    <row r="70" spans="1:9">
      <c r="A70" s="173"/>
      <c r="B70" s="173"/>
      <c r="C70" s="141" t="s">
        <v>120</v>
      </c>
      <c r="D70" s="141" t="s">
        <v>1020</v>
      </c>
      <c r="E70" s="141"/>
      <c r="F70" s="174" t="s">
        <v>544</v>
      </c>
      <c r="G70" s="174">
        <v>10</v>
      </c>
      <c r="H70" s="292"/>
      <c r="I70" s="293"/>
    </row>
    <row r="71" spans="1:9">
      <c r="A71" s="173"/>
      <c r="B71" s="173"/>
      <c r="C71" s="141"/>
      <c r="D71" s="141" t="s">
        <v>1021</v>
      </c>
      <c r="E71" s="141"/>
      <c r="F71" s="174"/>
      <c r="G71" s="174"/>
      <c r="H71" s="292"/>
      <c r="I71" s="300"/>
    </row>
    <row r="72" spans="1:9">
      <c r="A72" s="173"/>
      <c r="B72" s="173"/>
      <c r="C72" s="141"/>
      <c r="D72" s="141"/>
      <c r="E72" s="141"/>
      <c r="F72" s="174"/>
      <c r="G72" s="174"/>
      <c r="H72" s="292"/>
      <c r="I72" s="300"/>
    </row>
    <row r="73" spans="1:9">
      <c r="A73" s="173"/>
      <c r="B73" s="173"/>
      <c r="C73" s="141" t="s">
        <v>124</v>
      </c>
      <c r="D73" s="141" t="s">
        <v>1022</v>
      </c>
      <c r="E73" s="141"/>
      <c r="F73" s="174" t="s">
        <v>544</v>
      </c>
      <c r="G73" s="174">
        <v>14</v>
      </c>
      <c r="H73" s="292"/>
      <c r="I73" s="293"/>
    </row>
    <row r="74" spans="1:9">
      <c r="A74" s="173"/>
      <c r="B74" s="173"/>
      <c r="C74" s="141"/>
      <c r="D74" s="141" t="s">
        <v>1021</v>
      </c>
      <c r="E74" s="141"/>
      <c r="F74" s="174"/>
      <c r="G74" s="174"/>
      <c r="H74" s="292"/>
      <c r="I74" s="300"/>
    </row>
    <row r="75" spans="1:9">
      <c r="A75" s="173"/>
      <c r="B75" s="173"/>
      <c r="C75" s="141"/>
      <c r="D75" s="141"/>
      <c r="E75" s="141"/>
      <c r="F75" s="174"/>
      <c r="G75" s="174"/>
      <c r="H75" s="292"/>
      <c r="I75" s="300"/>
    </row>
    <row r="76" spans="1:9">
      <c r="A76" s="173"/>
      <c r="B76" s="173"/>
      <c r="C76" s="141" t="s">
        <v>131</v>
      </c>
      <c r="D76" s="1182" t="s">
        <v>595</v>
      </c>
      <c r="E76" s="1183"/>
      <c r="F76" s="174" t="s">
        <v>544</v>
      </c>
      <c r="G76" s="174">
        <v>5</v>
      </c>
      <c r="H76" s="292"/>
      <c r="I76" s="293"/>
    </row>
    <row r="77" spans="1:9">
      <c r="A77" s="173"/>
      <c r="B77" s="173"/>
      <c r="C77" s="141"/>
      <c r="D77" s="1182"/>
      <c r="E77" s="1183"/>
      <c r="F77" s="174"/>
      <c r="G77" s="174"/>
      <c r="H77" s="292"/>
      <c r="I77" s="300"/>
    </row>
    <row r="78" spans="1:9">
      <c r="A78" s="173"/>
      <c r="B78" s="173"/>
      <c r="C78" s="141"/>
      <c r="D78" s="141"/>
      <c r="E78" s="141"/>
      <c r="F78" s="174"/>
      <c r="G78" s="174"/>
      <c r="H78" s="292"/>
      <c r="I78" s="300"/>
    </row>
    <row r="79" spans="1:9">
      <c r="A79" s="173"/>
      <c r="B79" s="179">
        <v>4</v>
      </c>
      <c r="C79" s="172" t="s">
        <v>1023</v>
      </c>
      <c r="D79" s="141"/>
      <c r="E79" s="141"/>
      <c r="F79" s="174"/>
      <c r="G79" s="174"/>
      <c r="H79" s="292"/>
      <c r="I79" s="300"/>
    </row>
    <row r="80" spans="1:9">
      <c r="A80" s="173"/>
      <c r="B80" s="173"/>
      <c r="C80" s="172" t="s">
        <v>1024</v>
      </c>
      <c r="D80" s="141"/>
      <c r="E80" s="141"/>
      <c r="F80" s="174"/>
      <c r="G80" s="174"/>
      <c r="H80" s="292"/>
      <c r="I80" s="300"/>
    </row>
    <row r="81" spans="1:9">
      <c r="A81" s="173"/>
      <c r="B81" s="173"/>
      <c r="C81" s="172"/>
      <c r="D81" s="141"/>
      <c r="E81" s="141"/>
      <c r="F81" s="174"/>
      <c r="G81" s="174"/>
      <c r="H81" s="292"/>
      <c r="I81" s="300"/>
    </row>
    <row r="82" spans="1:9">
      <c r="A82" s="173"/>
      <c r="B82" s="173"/>
      <c r="C82" s="1181" t="s">
        <v>596</v>
      </c>
      <c r="D82" s="1182"/>
      <c r="E82" s="1183"/>
      <c r="F82" s="174"/>
      <c r="G82" s="174"/>
      <c r="H82" s="292"/>
      <c r="I82" s="300"/>
    </row>
    <row r="83" spans="1:9" ht="67.7" customHeight="1">
      <c r="A83" s="173"/>
      <c r="B83" s="173"/>
      <c r="C83" s="1181"/>
      <c r="D83" s="1182"/>
      <c r="E83" s="1183"/>
      <c r="F83" s="174"/>
      <c r="G83" s="174"/>
      <c r="H83" s="292"/>
      <c r="I83" s="300"/>
    </row>
    <row r="84" spans="1:9">
      <c r="A84" s="173"/>
      <c r="B84" s="173"/>
      <c r="C84" s="141"/>
      <c r="D84" s="141"/>
      <c r="E84" s="141"/>
      <c r="F84" s="174"/>
      <c r="G84" s="174"/>
      <c r="H84" s="292"/>
      <c r="I84" s="300"/>
    </row>
    <row r="85" spans="1:9">
      <c r="A85" s="173"/>
      <c r="B85" s="173"/>
      <c r="C85" s="141" t="s">
        <v>120</v>
      </c>
      <c r="D85" s="1182" t="s">
        <v>597</v>
      </c>
      <c r="E85" s="1183"/>
      <c r="F85" s="174" t="s">
        <v>544</v>
      </c>
      <c r="G85" s="174">
        <v>10</v>
      </c>
      <c r="H85" s="292"/>
      <c r="I85" s="293"/>
    </row>
    <row r="86" spans="1:9">
      <c r="A86" s="173"/>
      <c r="B86" s="173"/>
      <c r="C86" s="141"/>
      <c r="D86" s="141"/>
      <c r="E86" s="141"/>
      <c r="F86" s="174"/>
      <c r="G86" s="174"/>
      <c r="H86" s="292"/>
      <c r="I86" s="300"/>
    </row>
    <row r="87" spans="1:9">
      <c r="A87" s="173"/>
      <c r="B87" s="173"/>
      <c r="C87" s="141" t="s">
        <v>124</v>
      </c>
      <c r="D87" s="1182" t="s">
        <v>598</v>
      </c>
      <c r="E87" s="1183"/>
      <c r="F87" s="174" t="s">
        <v>544</v>
      </c>
      <c r="G87" s="174">
        <v>5</v>
      </c>
      <c r="H87" s="292"/>
      <c r="I87" s="293"/>
    </row>
    <row r="88" spans="1:9">
      <c r="A88" s="173"/>
      <c r="B88" s="173"/>
      <c r="C88" s="141"/>
      <c r="D88" s="141"/>
      <c r="E88" s="141"/>
      <c r="F88" s="174"/>
      <c r="G88" s="174"/>
      <c r="H88" s="292"/>
      <c r="I88" s="300"/>
    </row>
    <row r="89" spans="1:9">
      <c r="A89" s="173"/>
      <c r="B89" s="179">
        <v>5</v>
      </c>
      <c r="C89" s="172" t="s">
        <v>288</v>
      </c>
      <c r="D89" s="141"/>
      <c r="E89" s="141"/>
      <c r="F89" s="174"/>
      <c r="G89" s="174"/>
      <c r="H89" s="292"/>
      <c r="I89" s="300"/>
    </row>
    <row r="90" spans="1:9">
      <c r="A90" s="173"/>
      <c r="B90" s="173"/>
      <c r="C90" s="141"/>
      <c r="D90" s="141"/>
      <c r="E90" s="141"/>
      <c r="F90" s="174"/>
      <c r="G90" s="174"/>
      <c r="H90" s="292"/>
      <c r="I90" s="300"/>
    </row>
    <row r="91" spans="1:9">
      <c r="A91" s="173"/>
      <c r="B91" s="173"/>
      <c r="C91" s="1181" t="s">
        <v>599</v>
      </c>
      <c r="D91" s="1182"/>
      <c r="E91" s="1183"/>
      <c r="F91" s="174"/>
      <c r="G91" s="174"/>
      <c r="H91" s="292"/>
      <c r="I91" s="300"/>
    </row>
    <row r="92" spans="1:9">
      <c r="A92" s="173"/>
      <c r="B92" s="173"/>
      <c r="C92" s="1181"/>
      <c r="D92" s="1182"/>
      <c r="E92" s="1183"/>
      <c r="F92" s="174"/>
      <c r="G92" s="174"/>
      <c r="H92" s="292"/>
      <c r="I92" s="300"/>
    </row>
    <row r="93" spans="1:9">
      <c r="A93" s="173"/>
      <c r="B93" s="173"/>
      <c r="C93" s="1181"/>
      <c r="D93" s="1182"/>
      <c r="E93" s="1183"/>
      <c r="F93" s="174"/>
      <c r="G93" s="174"/>
      <c r="H93" s="292"/>
      <c r="I93" s="300"/>
    </row>
    <row r="94" spans="1:9">
      <c r="A94" s="173"/>
      <c r="B94" s="173"/>
      <c r="C94" s="141"/>
      <c r="D94" s="141"/>
      <c r="E94" s="141"/>
      <c r="F94" s="174"/>
      <c r="G94" s="174"/>
      <c r="H94" s="292"/>
      <c r="I94" s="300"/>
    </row>
    <row r="95" spans="1:9">
      <c r="A95" s="173"/>
      <c r="B95" s="173"/>
      <c r="C95" s="141" t="s">
        <v>120</v>
      </c>
      <c r="D95" s="296" t="s">
        <v>600</v>
      </c>
      <c r="E95" s="297"/>
      <c r="F95" s="174" t="s">
        <v>544</v>
      </c>
      <c r="G95" s="174">
        <v>8</v>
      </c>
      <c r="H95" s="292"/>
      <c r="I95" s="293"/>
    </row>
    <row r="96" spans="1:9">
      <c r="A96" s="173"/>
      <c r="B96" s="173"/>
      <c r="C96" s="141"/>
      <c r="D96" s="298"/>
      <c r="E96" s="297"/>
      <c r="F96" s="174"/>
      <c r="G96" s="174"/>
      <c r="H96" s="292"/>
      <c r="I96" s="300"/>
    </row>
    <row r="97" spans="1:9">
      <c r="A97" s="173"/>
      <c r="B97" s="173"/>
      <c r="C97" s="141" t="s">
        <v>124</v>
      </c>
      <c r="D97" s="296" t="s">
        <v>601</v>
      </c>
      <c r="E97" s="297"/>
      <c r="F97" s="174" t="s">
        <v>544</v>
      </c>
      <c r="G97" s="174">
        <v>2</v>
      </c>
      <c r="H97" s="292"/>
      <c r="I97" s="293"/>
    </row>
    <row r="98" spans="1:9">
      <c r="A98" s="173"/>
      <c r="B98" s="173"/>
      <c r="C98" s="141"/>
      <c r="D98" s="298"/>
      <c r="E98" s="297"/>
      <c r="F98" s="174"/>
      <c r="G98" s="174"/>
      <c r="H98" s="292"/>
      <c r="I98" s="300"/>
    </row>
    <row r="99" spans="1:9">
      <c r="A99" s="173"/>
      <c r="B99" s="173"/>
      <c r="C99" s="141" t="s">
        <v>131</v>
      </c>
      <c r="D99" s="296" t="s">
        <v>602</v>
      </c>
      <c r="E99" s="297"/>
      <c r="F99" s="174" t="s">
        <v>544</v>
      </c>
      <c r="G99" s="174">
        <v>8</v>
      </c>
      <c r="H99" s="292"/>
      <c r="I99" s="300"/>
    </row>
    <row r="100" spans="1:9">
      <c r="A100" s="173"/>
      <c r="B100" s="173"/>
      <c r="C100" s="141"/>
      <c r="D100" s="298"/>
      <c r="E100" s="297"/>
      <c r="F100" s="174"/>
      <c r="G100" s="174"/>
      <c r="H100" s="292"/>
      <c r="I100" s="300"/>
    </row>
    <row r="101" spans="1:9">
      <c r="A101" s="173"/>
      <c r="B101" s="173"/>
      <c r="C101" s="141"/>
      <c r="D101" s="141"/>
      <c r="E101" s="141"/>
      <c r="F101" s="174"/>
      <c r="G101" s="49"/>
      <c r="H101" s="292"/>
      <c r="I101" s="300"/>
    </row>
    <row r="102" spans="1:9">
      <c r="A102" s="173"/>
      <c r="B102" s="173"/>
      <c r="C102" s="141"/>
      <c r="D102" s="141"/>
      <c r="E102" s="141"/>
      <c r="F102" s="174"/>
      <c r="G102" s="49"/>
      <c r="H102" s="292"/>
      <c r="I102" s="293"/>
    </row>
    <row r="103" spans="1:9">
      <c r="A103" s="173"/>
      <c r="B103" s="173"/>
      <c r="C103" s="141"/>
      <c r="D103" s="141"/>
      <c r="E103" s="141"/>
      <c r="F103" s="174"/>
      <c r="G103" s="49"/>
      <c r="H103" s="292"/>
      <c r="I103" s="293"/>
    </row>
    <row r="104" spans="1:9">
      <c r="A104" s="173"/>
      <c r="B104" s="173"/>
      <c r="C104" s="141"/>
      <c r="D104" s="141"/>
      <c r="E104" s="141"/>
      <c r="F104" s="174"/>
      <c r="G104" s="49"/>
      <c r="H104" s="292"/>
      <c r="I104" s="293"/>
    </row>
    <row r="105" spans="1:9">
      <c r="A105" s="173"/>
      <c r="B105" s="188"/>
      <c r="C105" s="327"/>
      <c r="D105" s="328"/>
      <c r="E105" s="329"/>
      <c r="F105" s="330"/>
      <c r="G105" s="331"/>
      <c r="H105" s="332"/>
      <c r="I105" s="300"/>
    </row>
    <row r="106" spans="1:9">
      <c r="A106" s="187"/>
      <c r="B106" s="183"/>
      <c r="C106" s="183"/>
      <c r="D106" s="183"/>
      <c r="E106" s="183"/>
      <c r="F106" s="184"/>
      <c r="G106" s="302"/>
      <c r="H106" s="302"/>
      <c r="I106" s="215"/>
    </row>
    <row r="107" spans="1:9">
      <c r="A107" s="173" t="s">
        <v>211</v>
      </c>
      <c r="B107" s="141" t="s">
        <v>133</v>
      </c>
      <c r="C107" s="141"/>
      <c r="D107" s="141"/>
      <c r="E107" s="141"/>
      <c r="F107" s="140"/>
      <c r="G107" s="303"/>
      <c r="H107" s="303"/>
      <c r="I107" s="136"/>
    </row>
    <row r="108" spans="1:9">
      <c r="A108" s="188"/>
      <c r="B108" s="185"/>
      <c r="C108" s="185"/>
      <c r="D108" s="185"/>
      <c r="E108" s="185"/>
      <c r="F108" s="186"/>
      <c r="G108" s="304"/>
      <c r="H108" s="304"/>
      <c r="I108" s="226"/>
    </row>
    <row r="109" spans="1:9">
      <c r="A109" s="141"/>
      <c r="B109" s="141"/>
      <c r="C109" s="141"/>
      <c r="D109" s="141"/>
      <c r="E109" s="141"/>
      <c r="F109" s="140"/>
      <c r="G109" s="305"/>
      <c r="H109" s="305"/>
      <c r="I109" s="194"/>
    </row>
    <row r="110" spans="1:9">
      <c r="A110" s="141"/>
      <c r="B110" s="141"/>
      <c r="C110" s="141"/>
      <c r="D110" s="141"/>
      <c r="E110" s="141"/>
      <c r="F110" s="140"/>
      <c r="G110" s="238"/>
      <c r="H110" s="305"/>
      <c r="I110" s="239" t="s">
        <v>579</v>
      </c>
    </row>
    <row r="111" spans="1:9">
      <c r="A111" s="141"/>
      <c r="B111" s="141"/>
      <c r="C111" s="141"/>
      <c r="D111" s="141"/>
      <c r="E111" s="141"/>
      <c r="F111" s="140"/>
      <c r="G111" s="305"/>
      <c r="H111" s="305"/>
      <c r="I111" s="194"/>
    </row>
    <row r="112" spans="1:9">
      <c r="A112" s="182" t="s">
        <v>18</v>
      </c>
      <c r="B112" s="182"/>
      <c r="C112" s="181"/>
      <c r="D112" s="181"/>
      <c r="E112" s="181"/>
      <c r="F112" s="180"/>
      <c r="G112" s="306"/>
      <c r="H112" s="143"/>
      <c r="I112" s="142"/>
    </row>
    <row r="113" spans="1:9">
      <c r="A113" s="175" t="s">
        <v>19</v>
      </c>
      <c r="B113" s="175" t="s">
        <v>20</v>
      </c>
      <c r="C113" s="172"/>
      <c r="D113" s="172"/>
      <c r="E113" s="172" t="s">
        <v>21</v>
      </c>
      <c r="F113" s="179" t="s">
        <v>22</v>
      </c>
      <c r="G113" s="307" t="s">
        <v>23</v>
      </c>
      <c r="H113" s="307" t="s">
        <v>24</v>
      </c>
      <c r="I113" s="205" t="s">
        <v>25</v>
      </c>
    </row>
    <row r="114" spans="1:9">
      <c r="A114" s="178" t="s">
        <v>26</v>
      </c>
      <c r="B114" s="178" t="s">
        <v>27</v>
      </c>
      <c r="C114" s="177"/>
      <c r="D114" s="177"/>
      <c r="E114" s="177"/>
      <c r="F114" s="176"/>
      <c r="G114" s="308" t="s">
        <v>28</v>
      </c>
      <c r="H114" s="309"/>
      <c r="I114" s="208"/>
    </row>
    <row r="115" spans="1:9">
      <c r="A115" s="173"/>
      <c r="B115" s="173"/>
      <c r="C115" s="141"/>
      <c r="D115" s="141"/>
      <c r="E115" s="141"/>
      <c r="F115" s="140"/>
      <c r="G115" s="303"/>
      <c r="H115" s="303"/>
      <c r="I115" s="60"/>
    </row>
    <row r="116" spans="1:9">
      <c r="A116" s="173"/>
      <c r="B116" s="173"/>
      <c r="C116" s="141" t="s">
        <v>134</v>
      </c>
      <c r="D116" s="141"/>
      <c r="E116" s="141"/>
      <c r="F116" s="140"/>
      <c r="G116" s="303"/>
      <c r="H116" s="303"/>
      <c r="I116" s="136"/>
    </row>
    <row r="117" spans="1:9">
      <c r="A117" s="188"/>
      <c r="B117" s="188"/>
      <c r="C117" s="185"/>
      <c r="D117" s="185"/>
      <c r="E117" s="185"/>
      <c r="F117" s="186"/>
      <c r="G117" s="304"/>
      <c r="H117" s="304"/>
      <c r="I117" s="226"/>
    </row>
    <row r="118" spans="1:9">
      <c r="A118" s="173"/>
      <c r="B118" s="173"/>
      <c r="C118" s="141"/>
      <c r="D118" s="298"/>
      <c r="E118" s="297"/>
      <c r="F118" s="174"/>
      <c r="G118" s="49"/>
      <c r="H118" s="292"/>
      <c r="I118" s="300"/>
    </row>
    <row r="119" spans="1:9">
      <c r="A119" s="173"/>
      <c r="B119" s="179">
        <v>6</v>
      </c>
      <c r="C119" s="172" t="s">
        <v>289</v>
      </c>
      <c r="D119" s="141"/>
      <c r="E119" s="141"/>
      <c r="F119" s="174"/>
      <c r="G119" s="135"/>
      <c r="H119" s="294"/>
      <c r="I119" s="299"/>
    </row>
    <row r="120" spans="1:9">
      <c r="A120" s="173"/>
      <c r="B120" s="173"/>
      <c r="C120" s="141"/>
      <c r="D120" s="141"/>
      <c r="E120" s="141"/>
      <c r="F120" s="174"/>
      <c r="G120" s="49"/>
      <c r="H120" s="292"/>
      <c r="I120" s="300"/>
    </row>
    <row r="121" spans="1:9">
      <c r="A121" s="173"/>
      <c r="B121" s="173"/>
      <c r="C121" s="1181" t="s">
        <v>603</v>
      </c>
      <c r="D121" s="1182"/>
      <c r="E121" s="1183"/>
      <c r="F121" s="174"/>
      <c r="G121" s="49"/>
      <c r="H121" s="292"/>
      <c r="I121" s="300"/>
    </row>
    <row r="122" spans="1:9">
      <c r="A122" s="173"/>
      <c r="B122" s="173"/>
      <c r="C122" s="1181"/>
      <c r="D122" s="1182"/>
      <c r="E122" s="1183"/>
      <c r="F122" s="174"/>
      <c r="G122" s="49"/>
      <c r="H122" s="292"/>
      <c r="I122" s="300"/>
    </row>
    <row r="123" spans="1:9" ht="40.35" customHeight="1">
      <c r="A123" s="173"/>
      <c r="B123" s="173"/>
      <c r="C123" s="1181"/>
      <c r="D123" s="1182"/>
      <c r="E123" s="1183"/>
      <c r="F123" s="174"/>
      <c r="G123" s="49"/>
      <c r="H123" s="292"/>
      <c r="I123" s="300"/>
    </row>
    <row r="124" spans="1:9">
      <c r="A124" s="173"/>
      <c r="B124" s="173"/>
      <c r="C124" s="141"/>
      <c r="D124" s="141"/>
      <c r="E124" s="141"/>
      <c r="F124" s="174"/>
      <c r="G124" s="49"/>
      <c r="H124" s="292"/>
      <c r="I124" s="300"/>
    </row>
    <row r="125" spans="1:9">
      <c r="A125" s="173"/>
      <c r="B125" s="173"/>
      <c r="C125" s="141" t="s">
        <v>120</v>
      </c>
      <c r="D125" s="296" t="s">
        <v>604</v>
      </c>
      <c r="E125" s="310"/>
      <c r="F125" s="174" t="s">
        <v>52</v>
      </c>
      <c r="G125" s="174">
        <v>50</v>
      </c>
      <c r="H125" s="292"/>
      <c r="I125" s="300"/>
    </row>
    <row r="126" spans="1:9">
      <c r="A126" s="173"/>
      <c r="B126" s="173"/>
      <c r="C126" s="141"/>
      <c r="D126" s="296"/>
      <c r="E126" s="310"/>
      <c r="F126" s="174"/>
      <c r="G126" s="174"/>
      <c r="H126" s="292"/>
      <c r="I126" s="300"/>
    </row>
    <row r="127" spans="1:9">
      <c r="A127" s="173"/>
      <c r="B127" s="173"/>
      <c r="C127" s="141" t="s">
        <v>124</v>
      </c>
      <c r="D127" s="141" t="s">
        <v>605</v>
      </c>
      <c r="E127" s="141"/>
      <c r="F127" s="174" t="s">
        <v>52</v>
      </c>
      <c r="G127" s="174">
        <v>680</v>
      </c>
      <c r="H127" s="292"/>
      <c r="I127" s="293"/>
    </row>
    <row r="128" spans="1:9">
      <c r="A128" s="173"/>
      <c r="B128" s="173"/>
      <c r="C128" s="141"/>
      <c r="D128" s="141"/>
      <c r="E128" s="141"/>
      <c r="F128" s="174"/>
      <c r="G128" s="174"/>
      <c r="H128" s="292"/>
      <c r="I128" s="300"/>
    </row>
    <row r="129" spans="1:9">
      <c r="A129" s="173"/>
      <c r="B129" s="173"/>
      <c r="C129" s="141" t="s">
        <v>131</v>
      </c>
      <c r="D129" s="141" t="s">
        <v>606</v>
      </c>
      <c r="E129" s="141"/>
      <c r="F129" s="174" t="s">
        <v>52</v>
      </c>
      <c r="G129" s="174">
        <v>500</v>
      </c>
      <c r="H129" s="292"/>
      <c r="I129" s="293"/>
    </row>
    <row r="130" spans="1:9">
      <c r="A130" s="173"/>
      <c r="B130" s="173"/>
      <c r="C130" s="141"/>
      <c r="D130" s="141"/>
      <c r="E130" s="141"/>
      <c r="F130" s="174"/>
      <c r="G130" s="174"/>
      <c r="H130" s="292"/>
      <c r="I130" s="300"/>
    </row>
    <row r="131" spans="1:9">
      <c r="A131" s="173"/>
      <c r="B131" s="173"/>
      <c r="C131" s="141" t="s">
        <v>39</v>
      </c>
      <c r="D131" s="141" t="s">
        <v>607</v>
      </c>
      <c r="E131" s="141"/>
      <c r="F131" s="174" t="s">
        <v>52</v>
      </c>
      <c r="G131" s="174">
        <v>60</v>
      </c>
      <c r="H131" s="292"/>
      <c r="I131" s="300"/>
    </row>
    <row r="132" spans="1:9">
      <c r="A132" s="173"/>
      <c r="B132" s="173"/>
      <c r="C132" s="141"/>
      <c r="D132" s="141"/>
      <c r="E132" s="141"/>
      <c r="F132" s="174"/>
      <c r="G132" s="174"/>
      <c r="H132" s="292"/>
      <c r="I132" s="300"/>
    </row>
    <row r="133" spans="1:9">
      <c r="A133" s="173"/>
      <c r="B133" s="173"/>
      <c r="C133" s="1181" t="s">
        <v>608</v>
      </c>
      <c r="D133" s="1182"/>
      <c r="E133" s="1183"/>
      <c r="F133" s="174"/>
      <c r="G133" s="174"/>
      <c r="H133" s="292"/>
      <c r="I133" s="300"/>
    </row>
    <row r="134" spans="1:9">
      <c r="A134" s="173"/>
      <c r="B134" s="173"/>
      <c r="C134" s="1181"/>
      <c r="D134" s="1182"/>
      <c r="E134" s="1183"/>
      <c r="F134" s="174"/>
      <c r="G134" s="174"/>
      <c r="H134" s="292"/>
      <c r="I134" s="300"/>
    </row>
    <row r="135" spans="1:9" ht="40.35" customHeight="1">
      <c r="A135" s="173"/>
      <c r="B135" s="173"/>
      <c r="C135" s="1181"/>
      <c r="D135" s="1182"/>
      <c r="E135" s="1183"/>
      <c r="F135" s="174"/>
      <c r="G135" s="174"/>
      <c r="H135" s="292"/>
      <c r="I135" s="300"/>
    </row>
    <row r="136" spans="1:9">
      <c r="A136" s="173"/>
      <c r="B136" s="173"/>
      <c r="C136" s="141"/>
      <c r="D136" s="141"/>
      <c r="E136" s="141"/>
      <c r="F136" s="174"/>
      <c r="G136" s="174"/>
      <c r="H136" s="292"/>
      <c r="I136" s="300"/>
    </row>
    <row r="137" spans="1:9">
      <c r="A137" s="173"/>
      <c r="B137" s="173"/>
      <c r="C137" s="141" t="s">
        <v>120</v>
      </c>
      <c r="D137" s="296" t="s">
        <v>604</v>
      </c>
      <c r="E137" s="310"/>
      <c r="F137" s="174" t="s">
        <v>52</v>
      </c>
      <c r="G137" s="174">
        <v>340</v>
      </c>
      <c r="H137" s="292"/>
      <c r="I137" s="293"/>
    </row>
    <row r="138" spans="1:9">
      <c r="A138" s="173"/>
      <c r="B138" s="173"/>
      <c r="C138" s="141"/>
      <c r="D138" s="296"/>
      <c r="E138" s="310"/>
      <c r="F138" s="174"/>
      <c r="G138" s="174"/>
      <c r="H138" s="292"/>
      <c r="I138" s="300"/>
    </row>
    <row r="139" spans="1:9">
      <c r="A139" s="173"/>
      <c r="B139" s="173"/>
      <c r="C139" s="141" t="s">
        <v>124</v>
      </c>
      <c r="D139" s="141" t="s">
        <v>605</v>
      </c>
      <c r="E139" s="141"/>
      <c r="F139" s="174" t="s">
        <v>52</v>
      </c>
      <c r="G139" s="174">
        <v>250</v>
      </c>
      <c r="H139" s="292"/>
      <c r="I139" s="293"/>
    </row>
    <row r="140" spans="1:9">
      <c r="A140" s="173"/>
      <c r="B140" s="173"/>
      <c r="C140" s="141"/>
      <c r="D140" s="141"/>
      <c r="E140" s="141"/>
      <c r="F140" s="174"/>
      <c r="G140" s="174"/>
      <c r="H140" s="292"/>
      <c r="I140" s="300"/>
    </row>
    <row r="141" spans="1:9">
      <c r="A141" s="173"/>
      <c r="B141" s="173"/>
      <c r="C141" s="141" t="s">
        <v>131</v>
      </c>
      <c r="D141" s="141" t="s">
        <v>606</v>
      </c>
      <c r="E141" s="141"/>
      <c r="F141" s="174" t="s">
        <v>52</v>
      </c>
      <c r="G141" s="174">
        <v>30</v>
      </c>
      <c r="H141" s="292"/>
      <c r="I141" s="300"/>
    </row>
    <row r="142" spans="1:9">
      <c r="A142" s="173"/>
      <c r="B142" s="173"/>
      <c r="C142" s="141"/>
      <c r="D142" s="141"/>
      <c r="E142" s="141"/>
      <c r="F142" s="174"/>
      <c r="G142" s="174"/>
      <c r="H142" s="292"/>
      <c r="I142" s="300"/>
    </row>
    <row r="143" spans="1:9">
      <c r="A143" s="173"/>
      <c r="B143" s="179">
        <v>7</v>
      </c>
      <c r="C143" s="172" t="s">
        <v>609</v>
      </c>
      <c r="D143" s="141"/>
      <c r="E143" s="311"/>
      <c r="F143" s="174"/>
      <c r="G143" s="174"/>
      <c r="H143" s="292"/>
      <c r="I143" s="300"/>
    </row>
    <row r="144" spans="1:9">
      <c r="A144" s="173"/>
      <c r="B144" s="173"/>
      <c r="C144" s="141"/>
      <c r="D144" s="311"/>
      <c r="E144" s="311"/>
      <c r="F144" s="174"/>
      <c r="G144" s="174"/>
      <c r="H144" s="292"/>
      <c r="I144" s="300"/>
    </row>
    <row r="145" spans="1:9">
      <c r="A145" s="173"/>
      <c r="B145" s="173"/>
      <c r="C145" s="1181" t="s">
        <v>610</v>
      </c>
      <c r="D145" s="1182"/>
      <c r="E145" s="1183"/>
      <c r="F145" s="174"/>
      <c r="G145" s="174"/>
      <c r="H145" s="292"/>
      <c r="I145" s="300"/>
    </row>
    <row r="146" spans="1:9">
      <c r="A146" s="173"/>
      <c r="B146" s="173"/>
      <c r="C146" s="1181"/>
      <c r="D146" s="1182"/>
      <c r="E146" s="1183"/>
      <c r="F146" s="174"/>
      <c r="G146" s="174"/>
      <c r="H146" s="292"/>
      <c r="I146" s="300"/>
    </row>
    <row r="147" spans="1:9" ht="26.45" customHeight="1">
      <c r="A147" s="173"/>
      <c r="B147" s="173"/>
      <c r="C147" s="1181"/>
      <c r="D147" s="1182"/>
      <c r="E147" s="1183"/>
      <c r="F147" s="174"/>
      <c r="G147" s="174"/>
      <c r="H147" s="292"/>
      <c r="I147" s="300"/>
    </row>
    <row r="148" spans="1:9">
      <c r="A148" s="173"/>
      <c r="B148" s="173"/>
      <c r="C148" s="141"/>
      <c r="D148" s="311"/>
      <c r="E148" s="311"/>
      <c r="F148" s="174"/>
      <c r="G148" s="174"/>
      <c r="H148" s="292"/>
      <c r="I148" s="300"/>
    </row>
    <row r="149" spans="1:9">
      <c r="A149" s="173"/>
      <c r="B149" s="173"/>
      <c r="C149" s="141" t="s">
        <v>120</v>
      </c>
      <c r="D149" s="296" t="s">
        <v>1025</v>
      </c>
      <c r="E149" s="310"/>
      <c r="F149" s="174" t="s">
        <v>544</v>
      </c>
      <c r="G149" s="174">
        <v>1</v>
      </c>
      <c r="H149" s="292"/>
      <c r="I149" s="293"/>
    </row>
    <row r="150" spans="1:9">
      <c r="A150" s="173"/>
      <c r="B150" s="173"/>
      <c r="C150" s="141"/>
      <c r="D150" s="296" t="s">
        <v>1026</v>
      </c>
      <c r="E150" s="310"/>
      <c r="F150" s="174"/>
      <c r="G150" s="174"/>
      <c r="H150" s="292"/>
      <c r="I150" s="300"/>
    </row>
    <row r="151" spans="1:9">
      <c r="A151" s="173"/>
      <c r="B151" s="173"/>
      <c r="C151" s="141"/>
      <c r="D151" s="296"/>
      <c r="E151" s="310"/>
      <c r="F151" s="174"/>
      <c r="G151" s="174"/>
      <c r="H151" s="292"/>
      <c r="I151" s="300"/>
    </row>
    <row r="152" spans="1:9">
      <c r="A152" s="173"/>
      <c r="B152" s="173"/>
      <c r="C152" s="141" t="s">
        <v>124</v>
      </c>
      <c r="D152" s="296" t="s">
        <v>1027</v>
      </c>
      <c r="E152" s="310"/>
      <c r="F152" s="174" t="s">
        <v>544</v>
      </c>
      <c r="G152" s="174">
        <v>1</v>
      </c>
      <c r="H152" s="292"/>
      <c r="I152" s="301"/>
    </row>
    <row r="153" spans="1:9">
      <c r="A153" s="173"/>
      <c r="B153" s="173"/>
      <c r="C153" s="141"/>
      <c r="D153" s="296" t="s">
        <v>1028</v>
      </c>
      <c r="E153" s="296"/>
      <c r="F153" s="174"/>
      <c r="G153" s="174"/>
      <c r="H153" s="292"/>
      <c r="I153" s="300"/>
    </row>
    <row r="154" spans="1:9">
      <c r="A154" s="173"/>
      <c r="B154" s="173"/>
      <c r="C154" s="141"/>
      <c r="D154" s="296"/>
      <c r="E154" s="296"/>
      <c r="F154" s="174"/>
      <c r="G154" s="49"/>
      <c r="H154" s="292"/>
      <c r="I154" s="300"/>
    </row>
    <row r="155" spans="1:9">
      <c r="A155" s="173"/>
      <c r="B155" s="173"/>
      <c r="C155" s="141"/>
      <c r="D155" s="312"/>
      <c r="E155" s="311"/>
      <c r="F155" s="174"/>
      <c r="G155" s="49"/>
      <c r="H155" s="292"/>
      <c r="I155" s="293"/>
    </row>
    <row r="156" spans="1:9">
      <c r="A156" s="173"/>
      <c r="B156" s="173"/>
      <c r="C156" s="141"/>
      <c r="D156" s="312"/>
      <c r="E156" s="311"/>
      <c r="F156" s="174"/>
      <c r="G156" s="49"/>
      <c r="H156" s="294"/>
      <c r="I156" s="300"/>
    </row>
    <row r="157" spans="1:9">
      <c r="A157" s="173"/>
      <c r="B157" s="173"/>
      <c r="C157" s="141"/>
      <c r="D157" s="312"/>
      <c r="E157" s="311"/>
      <c r="F157" s="174"/>
      <c r="G157" s="49"/>
      <c r="H157" s="294"/>
      <c r="I157" s="300"/>
    </row>
    <row r="158" spans="1:9">
      <c r="A158" s="173"/>
      <c r="B158" s="173"/>
      <c r="C158" s="141"/>
      <c r="D158" s="312"/>
      <c r="E158" s="311"/>
      <c r="F158" s="174"/>
      <c r="G158" s="49"/>
      <c r="H158" s="292"/>
      <c r="I158" s="300"/>
    </row>
    <row r="159" spans="1:9">
      <c r="A159" s="187"/>
      <c r="B159" s="183"/>
      <c r="C159" s="183"/>
      <c r="D159" s="183"/>
      <c r="E159" s="183"/>
      <c r="F159" s="184"/>
      <c r="G159" s="302"/>
      <c r="H159" s="302"/>
      <c r="I159" s="215"/>
    </row>
    <row r="160" spans="1:9">
      <c r="A160" s="173" t="s">
        <v>211</v>
      </c>
      <c r="B160" s="141" t="s">
        <v>133</v>
      </c>
      <c r="C160" s="141"/>
      <c r="D160" s="141"/>
      <c r="E160" s="141"/>
      <c r="F160" s="140"/>
      <c r="G160" s="303"/>
      <c r="H160" s="303"/>
      <c r="I160" s="300">
        <f>SUM(I115:I156)</f>
        <v>0</v>
      </c>
    </row>
    <row r="161" spans="1:9">
      <c r="A161" s="188"/>
      <c r="B161" s="185"/>
      <c r="C161" s="185"/>
      <c r="D161" s="185"/>
      <c r="E161" s="185"/>
      <c r="F161" s="186"/>
      <c r="G161" s="304"/>
      <c r="H161" s="304"/>
      <c r="I161" s="226"/>
    </row>
    <row r="162" spans="1:9">
      <c r="A162" s="141"/>
      <c r="B162" s="141"/>
      <c r="C162" s="141"/>
      <c r="D162" s="141"/>
      <c r="E162" s="141"/>
      <c r="F162" s="140"/>
      <c r="G162" s="305"/>
      <c r="H162" s="305"/>
      <c r="I162" s="194"/>
    </row>
    <row r="163" spans="1:9">
      <c r="A163" s="141"/>
      <c r="B163" s="141"/>
      <c r="C163" s="141"/>
      <c r="D163" s="141"/>
      <c r="E163" s="141"/>
      <c r="F163" s="140"/>
      <c r="G163" s="238"/>
      <c r="H163" s="305"/>
      <c r="I163" s="239" t="s">
        <v>579</v>
      </c>
    </row>
    <row r="164" spans="1:9">
      <c r="A164" s="141"/>
      <c r="B164" s="141"/>
      <c r="C164" s="141"/>
      <c r="D164" s="141"/>
      <c r="E164" s="141"/>
      <c r="F164" s="140"/>
      <c r="G164" s="305"/>
      <c r="H164" s="305"/>
      <c r="I164" s="194"/>
    </row>
    <row r="165" spans="1:9">
      <c r="A165" s="182" t="s">
        <v>18</v>
      </c>
      <c r="B165" s="182"/>
      <c r="C165" s="181"/>
      <c r="D165" s="181"/>
      <c r="E165" s="181"/>
      <c r="F165" s="180"/>
      <c r="G165" s="306"/>
      <c r="H165" s="143"/>
      <c r="I165" s="142"/>
    </row>
    <row r="166" spans="1:9">
      <c r="A166" s="175" t="s">
        <v>19</v>
      </c>
      <c r="B166" s="175" t="s">
        <v>20</v>
      </c>
      <c r="C166" s="172"/>
      <c r="D166" s="172"/>
      <c r="E166" s="172" t="s">
        <v>21</v>
      </c>
      <c r="F166" s="179" t="s">
        <v>22</v>
      </c>
      <c r="G166" s="307" t="s">
        <v>23</v>
      </c>
      <c r="H166" s="307" t="s">
        <v>24</v>
      </c>
      <c r="I166" s="205" t="s">
        <v>25</v>
      </c>
    </row>
    <row r="167" spans="1:9">
      <c r="A167" s="178" t="s">
        <v>26</v>
      </c>
      <c r="B167" s="178" t="s">
        <v>27</v>
      </c>
      <c r="C167" s="177"/>
      <c r="D167" s="177"/>
      <c r="E167" s="177"/>
      <c r="F167" s="176"/>
      <c r="G167" s="308" t="s">
        <v>28</v>
      </c>
      <c r="H167" s="309"/>
      <c r="I167" s="208"/>
    </row>
    <row r="168" spans="1:9">
      <c r="A168" s="173"/>
      <c r="B168" s="173"/>
      <c r="C168" s="141"/>
      <c r="D168" s="141"/>
      <c r="E168" s="141"/>
      <c r="F168" s="140"/>
      <c r="G168" s="303"/>
      <c r="H168" s="303"/>
      <c r="I168" s="60"/>
    </row>
    <row r="169" spans="1:9">
      <c r="A169" s="173"/>
      <c r="B169" s="173"/>
      <c r="C169" s="141" t="s">
        <v>134</v>
      </c>
      <c r="D169" s="141"/>
      <c r="E169" s="141"/>
      <c r="F169" s="140"/>
      <c r="G169" s="303"/>
      <c r="H169" s="303"/>
      <c r="I169" s="136"/>
    </row>
    <row r="170" spans="1:9">
      <c r="A170" s="188"/>
      <c r="B170" s="188"/>
      <c r="C170" s="185"/>
      <c r="D170" s="185"/>
      <c r="E170" s="185"/>
      <c r="F170" s="186"/>
      <c r="G170" s="304"/>
      <c r="H170" s="304"/>
      <c r="I170" s="226"/>
    </row>
    <row r="171" spans="1:9">
      <c r="A171" s="173"/>
      <c r="B171" s="173"/>
      <c r="C171" s="141"/>
      <c r="D171" s="298"/>
      <c r="E171" s="297"/>
      <c r="F171" s="174"/>
      <c r="G171" s="49"/>
      <c r="H171" s="292"/>
      <c r="I171" s="293"/>
    </row>
    <row r="172" spans="1:9">
      <c r="A172" s="173"/>
      <c r="B172" s="179">
        <v>8</v>
      </c>
      <c r="C172" s="172" t="s">
        <v>611</v>
      </c>
      <c r="D172" s="311"/>
      <c r="E172" s="311"/>
      <c r="F172" s="174"/>
      <c r="G172" s="49"/>
      <c r="H172" s="292"/>
      <c r="I172" s="300"/>
    </row>
    <row r="173" spans="1:9">
      <c r="A173" s="173"/>
      <c r="B173" s="173"/>
      <c r="C173" s="141"/>
      <c r="D173" s="311"/>
      <c r="E173" s="311"/>
      <c r="F173" s="174"/>
      <c r="G173" s="49"/>
      <c r="H173" s="292"/>
      <c r="I173" s="300"/>
    </row>
    <row r="174" spans="1:9">
      <c r="A174" s="173"/>
      <c r="B174" s="173"/>
      <c r="C174" s="1181" t="s">
        <v>612</v>
      </c>
      <c r="D174" s="1182"/>
      <c r="E174" s="1183"/>
      <c r="F174" s="174"/>
      <c r="G174" s="49"/>
      <c r="H174" s="292"/>
      <c r="I174" s="300"/>
    </row>
    <row r="175" spans="1:9">
      <c r="A175" s="173"/>
      <c r="B175" s="173"/>
      <c r="C175" s="1181"/>
      <c r="D175" s="1182"/>
      <c r="E175" s="1183"/>
      <c r="F175" s="174"/>
      <c r="G175" s="49"/>
      <c r="H175" s="292"/>
      <c r="I175" s="300"/>
    </row>
    <row r="176" spans="1:9">
      <c r="A176" s="173"/>
      <c r="B176" s="173"/>
      <c r="C176" s="141"/>
      <c r="D176" s="311"/>
      <c r="E176" s="311"/>
      <c r="F176" s="174"/>
      <c r="G176" s="49"/>
      <c r="H176" s="292"/>
      <c r="I176" s="300"/>
    </row>
    <row r="177" spans="1:9">
      <c r="A177" s="173"/>
      <c r="B177" s="173"/>
      <c r="C177" s="141" t="s">
        <v>120</v>
      </c>
      <c r="D177" s="296" t="s">
        <v>613</v>
      </c>
      <c r="E177" s="297"/>
      <c r="F177" s="174" t="s">
        <v>52</v>
      </c>
      <c r="G177" s="174">
        <v>500</v>
      </c>
      <c r="H177" s="292"/>
      <c r="I177" s="293"/>
    </row>
    <row r="178" spans="1:9">
      <c r="A178" s="173"/>
      <c r="B178" s="173"/>
      <c r="C178" s="141"/>
      <c r="D178" s="298"/>
      <c r="E178" s="297"/>
      <c r="F178" s="174"/>
      <c r="G178" s="174"/>
      <c r="H178" s="292"/>
      <c r="I178" s="300"/>
    </row>
    <row r="179" spans="1:9">
      <c r="A179" s="173"/>
      <c r="B179" s="179">
        <v>9</v>
      </c>
      <c r="C179" s="172" t="s">
        <v>614</v>
      </c>
      <c r="D179" s="141"/>
      <c r="E179" s="141"/>
      <c r="F179" s="174"/>
      <c r="G179" s="174"/>
      <c r="H179" s="292"/>
      <c r="I179" s="300"/>
    </row>
    <row r="180" spans="1:9">
      <c r="A180" s="173"/>
      <c r="B180" s="173"/>
      <c r="C180" s="141"/>
      <c r="D180" s="141"/>
      <c r="E180" s="141"/>
      <c r="F180" s="174"/>
      <c r="G180" s="174"/>
      <c r="H180" s="292"/>
      <c r="I180" s="300"/>
    </row>
    <row r="181" spans="1:9">
      <c r="A181" s="173"/>
      <c r="B181" s="173"/>
      <c r="C181" s="1181" t="s">
        <v>615</v>
      </c>
      <c r="D181" s="1182"/>
      <c r="E181" s="1183"/>
      <c r="F181" s="174"/>
      <c r="G181" s="174"/>
      <c r="H181" s="292"/>
      <c r="I181" s="300"/>
    </row>
    <row r="182" spans="1:9">
      <c r="A182" s="173"/>
      <c r="B182" s="173"/>
      <c r="C182" s="1181"/>
      <c r="D182" s="1182"/>
      <c r="E182" s="1183"/>
      <c r="F182" s="174"/>
      <c r="G182" s="174"/>
      <c r="H182" s="292"/>
      <c r="I182" s="300"/>
    </row>
    <row r="183" spans="1:9">
      <c r="A183" s="173"/>
      <c r="B183" s="173"/>
      <c r="C183" s="141"/>
      <c r="D183" s="141"/>
      <c r="E183" s="141"/>
      <c r="F183" s="174"/>
      <c r="G183" s="174"/>
      <c r="H183" s="292"/>
      <c r="I183" s="300"/>
    </row>
    <row r="184" spans="1:9">
      <c r="A184" s="173"/>
      <c r="B184" s="173"/>
      <c r="C184" s="141" t="s">
        <v>120</v>
      </c>
      <c r="D184" s="296" t="s">
        <v>616</v>
      </c>
      <c r="E184" s="297"/>
      <c r="F184" s="174" t="s">
        <v>544</v>
      </c>
      <c r="G184" s="174">
        <v>2</v>
      </c>
      <c r="H184" s="292"/>
      <c r="I184" s="300"/>
    </row>
    <row r="185" spans="1:9">
      <c r="A185" s="173"/>
      <c r="B185" s="173"/>
      <c r="C185" s="141"/>
      <c r="D185" s="296"/>
      <c r="E185" s="297"/>
      <c r="F185" s="174"/>
      <c r="G185" s="174"/>
      <c r="H185" s="292"/>
      <c r="I185" s="300"/>
    </row>
    <row r="186" spans="1:9">
      <c r="A186" s="173"/>
      <c r="B186" s="173"/>
      <c r="C186" s="141" t="s">
        <v>124</v>
      </c>
      <c r="D186" s="296" t="s">
        <v>617</v>
      </c>
      <c r="E186" s="297"/>
      <c r="F186" s="174" t="s">
        <v>544</v>
      </c>
      <c r="G186" s="174">
        <v>4</v>
      </c>
      <c r="H186" s="292"/>
      <c r="I186" s="293"/>
    </row>
    <row r="187" spans="1:9">
      <c r="A187" s="173"/>
      <c r="B187" s="173"/>
      <c r="C187" s="141"/>
      <c r="D187" s="298"/>
      <c r="E187" s="297"/>
      <c r="F187" s="174"/>
      <c r="G187" s="174"/>
      <c r="H187" s="292"/>
      <c r="I187" s="300"/>
    </row>
    <row r="188" spans="1:9">
      <c r="A188" s="173"/>
      <c r="B188" s="173"/>
      <c r="C188" s="141" t="s">
        <v>131</v>
      </c>
      <c r="D188" s="296" t="s">
        <v>618</v>
      </c>
      <c r="E188" s="297"/>
      <c r="F188" s="174" t="s">
        <v>544</v>
      </c>
      <c r="G188" s="174">
        <v>35</v>
      </c>
      <c r="H188" s="292"/>
      <c r="I188" s="300"/>
    </row>
    <row r="189" spans="1:9">
      <c r="A189" s="173"/>
      <c r="B189" s="173"/>
      <c r="C189" s="141"/>
      <c r="D189" s="298"/>
      <c r="E189" s="297"/>
      <c r="F189" s="174"/>
      <c r="G189" s="174"/>
      <c r="H189" s="292"/>
      <c r="I189" s="300"/>
    </row>
    <row r="190" spans="1:9">
      <c r="A190" s="173"/>
      <c r="B190" s="173"/>
      <c r="C190" s="141" t="s">
        <v>39</v>
      </c>
      <c r="D190" s="296" t="s">
        <v>619</v>
      </c>
      <c r="E190" s="297"/>
      <c r="F190" s="174" t="s">
        <v>544</v>
      </c>
      <c r="G190" s="174">
        <v>12</v>
      </c>
      <c r="H190" s="292"/>
      <c r="I190" s="300"/>
    </row>
    <row r="191" spans="1:9">
      <c r="A191" s="173"/>
      <c r="B191" s="173"/>
      <c r="C191" s="141"/>
      <c r="D191" s="296"/>
      <c r="E191" s="298"/>
      <c r="F191" s="174"/>
      <c r="G191" s="174"/>
      <c r="H191" s="292"/>
      <c r="I191" s="300"/>
    </row>
    <row r="192" spans="1:9">
      <c r="A192" s="173"/>
      <c r="B192" s="179">
        <v>10</v>
      </c>
      <c r="C192" s="172" t="s">
        <v>620</v>
      </c>
      <c r="D192" s="141"/>
      <c r="E192" s="311"/>
      <c r="F192" s="174"/>
      <c r="G192" s="174"/>
      <c r="H192" s="292"/>
      <c r="I192" s="300"/>
    </row>
    <row r="193" spans="1:9">
      <c r="A193" s="173"/>
      <c r="B193" s="173"/>
      <c r="C193" s="141"/>
      <c r="D193" s="311"/>
      <c r="E193" s="311"/>
      <c r="F193" s="174"/>
      <c r="G193" s="174"/>
      <c r="H193" s="292"/>
      <c r="I193" s="300"/>
    </row>
    <row r="194" spans="1:9">
      <c r="A194" s="173"/>
      <c r="B194" s="173"/>
      <c r="C194" s="141" t="s">
        <v>120</v>
      </c>
      <c r="D194" s="1182" t="s">
        <v>621</v>
      </c>
      <c r="E194" s="1183"/>
      <c r="F194" s="174" t="s">
        <v>187</v>
      </c>
      <c r="G194" s="174">
        <v>1</v>
      </c>
      <c r="H194" s="292"/>
      <c r="I194" s="293"/>
    </row>
    <row r="195" spans="1:9">
      <c r="A195" s="173"/>
      <c r="B195" s="173"/>
      <c r="C195" s="333"/>
      <c r="D195" s="1182"/>
      <c r="E195" s="1183"/>
      <c r="F195" s="174"/>
      <c r="G195" s="174"/>
      <c r="H195" s="292"/>
      <c r="I195" s="300"/>
    </row>
    <row r="196" spans="1:9">
      <c r="A196" s="173"/>
      <c r="B196" s="173"/>
      <c r="C196" s="333"/>
      <c r="D196" s="1182"/>
      <c r="E196" s="1183"/>
      <c r="F196" s="174"/>
      <c r="G196" s="174"/>
      <c r="H196" s="292"/>
      <c r="I196" s="300"/>
    </row>
    <row r="197" spans="1:9">
      <c r="A197" s="173"/>
      <c r="B197" s="173"/>
      <c r="C197" s="141"/>
      <c r="D197" s="1182"/>
      <c r="E197" s="1183"/>
      <c r="F197" s="174"/>
      <c r="G197" s="174"/>
      <c r="H197" s="292"/>
      <c r="I197" s="300"/>
    </row>
    <row r="198" spans="1:9" ht="40.35" customHeight="1">
      <c r="A198" s="173"/>
      <c r="B198" s="173"/>
      <c r="C198" s="141"/>
      <c r="D198" s="1182"/>
      <c r="E198" s="1183"/>
      <c r="F198" s="174"/>
      <c r="G198" s="174"/>
      <c r="H198" s="292"/>
      <c r="I198" s="300"/>
    </row>
    <row r="199" spans="1:9">
      <c r="A199" s="173"/>
      <c r="B199" s="173"/>
      <c r="C199" s="141"/>
      <c r="D199" s="311"/>
      <c r="E199" s="311"/>
      <c r="F199" s="174"/>
      <c r="G199" s="174"/>
      <c r="H199" s="292"/>
      <c r="I199" s="300"/>
    </row>
    <row r="200" spans="1:9">
      <c r="A200" s="173"/>
      <c r="B200" s="179">
        <v>11</v>
      </c>
      <c r="C200" s="172" t="s">
        <v>1029</v>
      </c>
      <c r="D200" s="141"/>
      <c r="E200" s="311"/>
      <c r="F200" s="174"/>
      <c r="G200" s="174"/>
      <c r="H200" s="292"/>
      <c r="I200" s="300"/>
    </row>
    <row r="201" spans="1:9">
      <c r="A201" s="173"/>
      <c r="B201" s="173"/>
      <c r="C201" s="172" t="s">
        <v>1030</v>
      </c>
      <c r="D201" s="311"/>
      <c r="E201" s="311"/>
      <c r="F201" s="174"/>
      <c r="G201" s="174"/>
      <c r="H201" s="292"/>
      <c r="I201" s="300"/>
    </row>
    <row r="202" spans="1:9">
      <c r="A202" s="173"/>
      <c r="B202" s="173"/>
      <c r="C202" s="172"/>
      <c r="D202" s="311"/>
      <c r="E202" s="311"/>
      <c r="F202" s="174"/>
      <c r="G202" s="174"/>
      <c r="H202" s="292"/>
      <c r="I202" s="300"/>
    </row>
    <row r="203" spans="1:9">
      <c r="A203" s="173"/>
      <c r="B203" s="173"/>
      <c r="C203" s="1181" t="s">
        <v>622</v>
      </c>
      <c r="D203" s="1182"/>
      <c r="E203" s="1183"/>
      <c r="F203" s="174"/>
      <c r="G203" s="174"/>
      <c r="H203" s="292"/>
      <c r="I203" s="300"/>
    </row>
    <row r="204" spans="1:9">
      <c r="A204" s="173"/>
      <c r="B204" s="173"/>
      <c r="C204" s="1181"/>
      <c r="D204" s="1182"/>
      <c r="E204" s="1183"/>
      <c r="F204" s="174"/>
      <c r="G204" s="174"/>
      <c r="H204" s="292"/>
      <c r="I204" s="300"/>
    </row>
    <row r="205" spans="1:9" ht="54" customHeight="1">
      <c r="A205" s="173"/>
      <c r="B205" s="173"/>
      <c r="C205" s="1181"/>
      <c r="D205" s="1182"/>
      <c r="E205" s="1183"/>
      <c r="F205" s="174"/>
      <c r="G205" s="174"/>
      <c r="H205" s="292"/>
      <c r="I205" s="300"/>
    </row>
    <row r="206" spans="1:9">
      <c r="A206" s="173"/>
      <c r="B206" s="173"/>
      <c r="C206" s="141"/>
      <c r="D206" s="311"/>
      <c r="E206" s="311"/>
      <c r="F206" s="174"/>
      <c r="G206" s="174"/>
      <c r="H206" s="292"/>
      <c r="I206" s="300"/>
    </row>
    <row r="207" spans="1:9">
      <c r="A207" s="173"/>
      <c r="B207" s="173"/>
      <c r="C207" s="141" t="s">
        <v>120</v>
      </c>
      <c r="D207" s="296" t="s">
        <v>623</v>
      </c>
      <c r="E207" s="310"/>
      <c r="F207" s="174" t="s">
        <v>187</v>
      </c>
      <c r="G207" s="174">
        <v>1</v>
      </c>
      <c r="H207" s="292"/>
      <c r="I207" s="293"/>
    </row>
    <row r="208" spans="1:9">
      <c r="A208" s="173"/>
      <c r="B208" s="173"/>
      <c r="C208" s="141"/>
      <c r="D208" s="296"/>
      <c r="E208" s="310"/>
      <c r="F208" s="174"/>
      <c r="G208" s="174"/>
      <c r="H208" s="292"/>
      <c r="I208" s="300"/>
    </row>
    <row r="209" spans="1:9">
      <c r="A209" s="173"/>
      <c r="B209" s="173"/>
      <c r="C209" s="141" t="s">
        <v>124</v>
      </c>
      <c r="D209" s="296" t="s">
        <v>624</v>
      </c>
      <c r="E209" s="310"/>
      <c r="F209" s="174" t="s">
        <v>187</v>
      </c>
      <c r="G209" s="174">
        <v>1</v>
      </c>
      <c r="H209" s="292"/>
      <c r="I209" s="293"/>
    </row>
    <row r="210" spans="1:9">
      <c r="A210" s="173"/>
      <c r="B210" s="173"/>
      <c r="C210" s="141"/>
      <c r="D210" s="311"/>
      <c r="E210" s="311"/>
      <c r="F210" s="174"/>
      <c r="G210" s="49"/>
      <c r="H210" s="292"/>
      <c r="I210" s="300"/>
    </row>
    <row r="211" spans="1:9">
      <c r="A211" s="173"/>
      <c r="B211" s="173"/>
      <c r="C211" s="141"/>
      <c r="D211" s="296"/>
      <c r="E211" s="297"/>
      <c r="F211" s="174"/>
      <c r="G211" s="49"/>
      <c r="H211" s="292"/>
      <c r="I211" s="334"/>
    </row>
    <row r="212" spans="1:9">
      <c r="A212" s="187"/>
      <c r="B212" s="183"/>
      <c r="C212" s="183"/>
      <c r="D212" s="183"/>
      <c r="E212" s="183"/>
      <c r="F212" s="184"/>
      <c r="G212" s="302"/>
      <c r="H212" s="302"/>
      <c r="I212" s="215"/>
    </row>
    <row r="213" spans="1:9">
      <c r="A213" s="173" t="s">
        <v>211</v>
      </c>
      <c r="B213" s="141" t="s">
        <v>133</v>
      </c>
      <c r="C213" s="141"/>
      <c r="D213" s="141"/>
      <c r="E213" s="141"/>
      <c r="F213" s="140"/>
      <c r="G213" s="303"/>
      <c r="H213" s="303"/>
      <c r="I213" s="300"/>
    </row>
    <row r="214" spans="1:9">
      <c r="A214" s="188"/>
      <c r="B214" s="185"/>
      <c r="C214" s="185"/>
      <c r="D214" s="185"/>
      <c r="E214" s="185"/>
      <c r="F214" s="186"/>
      <c r="G214" s="304"/>
      <c r="H214" s="304"/>
      <c r="I214" s="226"/>
    </row>
    <row r="215" spans="1:9">
      <c r="A215" s="141"/>
      <c r="B215" s="141"/>
      <c r="C215" s="141"/>
      <c r="D215" s="141"/>
      <c r="E215" s="141"/>
      <c r="F215" s="140"/>
      <c r="G215" s="305"/>
      <c r="H215" s="305"/>
      <c r="I215" s="194"/>
    </row>
    <row r="216" spans="1:9">
      <c r="A216" s="141"/>
      <c r="B216" s="141"/>
      <c r="C216" s="141"/>
      <c r="D216" s="141"/>
      <c r="E216" s="141"/>
      <c r="F216" s="140"/>
      <c r="G216" s="238"/>
      <c r="H216" s="305"/>
      <c r="I216" s="239" t="s">
        <v>579</v>
      </c>
    </row>
    <row r="217" spans="1:9">
      <c r="A217" s="141"/>
      <c r="B217" s="141"/>
      <c r="C217" s="141"/>
      <c r="D217" s="141"/>
      <c r="E217" s="141"/>
      <c r="F217" s="140"/>
      <c r="G217" s="305"/>
      <c r="H217" s="305"/>
      <c r="I217" s="194"/>
    </row>
    <row r="218" spans="1:9">
      <c r="A218" s="182" t="s">
        <v>18</v>
      </c>
      <c r="B218" s="182"/>
      <c r="C218" s="181"/>
      <c r="D218" s="181"/>
      <c r="E218" s="181"/>
      <c r="F218" s="180"/>
      <c r="G218" s="306"/>
      <c r="H218" s="143"/>
      <c r="I218" s="142"/>
    </row>
    <row r="219" spans="1:9">
      <c r="A219" s="175" t="s">
        <v>19</v>
      </c>
      <c r="B219" s="175" t="s">
        <v>20</v>
      </c>
      <c r="C219" s="172"/>
      <c r="D219" s="172"/>
      <c r="E219" s="172" t="s">
        <v>21</v>
      </c>
      <c r="F219" s="179" t="s">
        <v>22</v>
      </c>
      <c r="G219" s="307" t="s">
        <v>23</v>
      </c>
      <c r="H219" s="307" t="s">
        <v>24</v>
      </c>
      <c r="I219" s="205" t="s">
        <v>25</v>
      </c>
    </row>
    <row r="220" spans="1:9">
      <c r="A220" s="178" t="s">
        <v>26</v>
      </c>
      <c r="B220" s="178" t="s">
        <v>27</v>
      </c>
      <c r="C220" s="177"/>
      <c r="D220" s="177"/>
      <c r="E220" s="177"/>
      <c r="F220" s="176"/>
      <c r="G220" s="308" t="s">
        <v>28</v>
      </c>
      <c r="H220" s="309"/>
      <c r="I220" s="208"/>
    </row>
    <row r="221" spans="1:9">
      <c r="A221" s="173"/>
      <c r="B221" s="173"/>
      <c r="C221" s="141"/>
      <c r="D221" s="141"/>
      <c r="E221" s="141"/>
      <c r="F221" s="140"/>
      <c r="G221" s="303"/>
      <c r="H221" s="303"/>
      <c r="I221" s="60"/>
    </row>
    <row r="222" spans="1:9">
      <c r="A222" s="173"/>
      <c r="B222" s="173"/>
      <c r="C222" s="141" t="s">
        <v>134</v>
      </c>
      <c r="D222" s="141"/>
      <c r="E222" s="141"/>
      <c r="F222" s="140"/>
      <c r="G222" s="303"/>
      <c r="H222" s="303"/>
      <c r="I222" s="136"/>
    </row>
    <row r="223" spans="1:9">
      <c r="A223" s="188"/>
      <c r="B223" s="188"/>
      <c r="C223" s="185"/>
      <c r="D223" s="185"/>
      <c r="E223" s="185"/>
      <c r="F223" s="186"/>
      <c r="G223" s="304"/>
      <c r="H223" s="304"/>
      <c r="I223" s="226"/>
    </row>
    <row r="224" spans="1:9">
      <c r="A224" s="173"/>
      <c r="B224" s="173"/>
      <c r="C224" s="141"/>
      <c r="D224" s="311"/>
      <c r="E224" s="311"/>
      <c r="F224" s="174"/>
      <c r="G224" s="49"/>
      <c r="H224" s="292"/>
      <c r="I224" s="300"/>
    </row>
    <row r="225" spans="1:9">
      <c r="A225" s="173"/>
      <c r="B225" s="179">
        <v>12</v>
      </c>
      <c r="C225" s="172" t="s">
        <v>625</v>
      </c>
      <c r="D225" s="141"/>
      <c r="E225" s="311"/>
      <c r="F225" s="174"/>
      <c r="G225" s="49"/>
      <c r="H225" s="292"/>
      <c r="I225" s="300"/>
    </row>
    <row r="226" spans="1:9">
      <c r="A226" s="173"/>
      <c r="B226" s="173"/>
      <c r="C226" s="141"/>
      <c r="D226" s="311"/>
      <c r="E226" s="311"/>
      <c r="F226" s="174"/>
      <c r="G226" s="49"/>
      <c r="H226" s="292"/>
      <c r="I226" s="300"/>
    </row>
    <row r="227" spans="1:9">
      <c r="A227" s="173"/>
      <c r="B227" s="173"/>
      <c r="C227" s="1181" t="s">
        <v>561</v>
      </c>
      <c r="D227" s="1182"/>
      <c r="E227" s="1183"/>
      <c r="F227" s="174"/>
      <c r="G227" s="49"/>
      <c r="H227" s="292"/>
      <c r="I227" s="300"/>
    </row>
    <row r="228" spans="1:9">
      <c r="A228" s="173"/>
      <c r="B228" s="173"/>
      <c r="C228" s="1181"/>
      <c r="D228" s="1182"/>
      <c r="E228" s="1183"/>
      <c r="F228" s="174"/>
      <c r="G228" s="49"/>
      <c r="H228" s="292"/>
      <c r="I228" s="300"/>
    </row>
    <row r="229" spans="1:9" ht="41.45" customHeight="1">
      <c r="A229" s="173"/>
      <c r="B229" s="173"/>
      <c r="C229" s="1181"/>
      <c r="D229" s="1182"/>
      <c r="E229" s="1183"/>
      <c r="F229" s="174"/>
      <c r="G229" s="49"/>
      <c r="H229" s="292"/>
      <c r="I229" s="300"/>
    </row>
    <row r="230" spans="1:9">
      <c r="A230" s="173"/>
      <c r="B230" s="173"/>
      <c r="C230" s="141"/>
      <c r="D230" s="311"/>
      <c r="E230" s="311"/>
      <c r="F230" s="174"/>
      <c r="G230" s="49"/>
      <c r="H230" s="292"/>
      <c r="I230" s="300"/>
    </row>
    <row r="231" spans="1:9">
      <c r="A231" s="173"/>
      <c r="B231" s="173"/>
      <c r="C231" s="141" t="s">
        <v>120</v>
      </c>
      <c r="D231" s="296" t="s">
        <v>626</v>
      </c>
      <c r="E231" s="310"/>
      <c r="F231" s="174"/>
      <c r="G231" s="49"/>
      <c r="H231" s="292"/>
      <c r="I231" s="300"/>
    </row>
    <row r="232" spans="1:9">
      <c r="A232" s="173"/>
      <c r="B232" s="173"/>
      <c r="C232" s="141"/>
      <c r="D232" s="296"/>
      <c r="E232" s="310"/>
      <c r="F232" s="174"/>
      <c r="G232" s="49"/>
      <c r="H232" s="292"/>
      <c r="I232" s="300"/>
    </row>
    <row r="233" spans="1:9">
      <c r="A233" s="173"/>
      <c r="B233" s="173"/>
      <c r="C233" s="141"/>
      <c r="D233" s="296" t="s">
        <v>120</v>
      </c>
      <c r="E233" s="310" t="s">
        <v>627</v>
      </c>
      <c r="F233" s="174" t="s">
        <v>544</v>
      </c>
      <c r="G233" s="174">
        <v>1</v>
      </c>
      <c r="H233" s="292"/>
      <c r="I233" s="301" t="s">
        <v>145</v>
      </c>
    </row>
    <row r="234" spans="1:9">
      <c r="A234" s="173"/>
      <c r="B234" s="173"/>
      <c r="C234" s="141"/>
      <c r="D234" s="311"/>
      <c r="E234" s="311"/>
      <c r="F234" s="174"/>
      <c r="G234" s="174"/>
      <c r="H234" s="292"/>
      <c r="I234" s="300"/>
    </row>
    <row r="235" spans="1:9">
      <c r="A235" s="173"/>
      <c r="B235" s="173"/>
      <c r="C235" s="141"/>
      <c r="D235" s="296" t="s">
        <v>124</v>
      </c>
      <c r="E235" s="311" t="s">
        <v>628</v>
      </c>
      <c r="F235" s="174" t="s">
        <v>544</v>
      </c>
      <c r="G235" s="174">
        <v>1</v>
      </c>
      <c r="H235" s="292"/>
      <c r="I235" s="301" t="s">
        <v>145</v>
      </c>
    </row>
    <row r="236" spans="1:9">
      <c r="A236" s="173"/>
      <c r="B236" s="173"/>
      <c r="C236" s="141"/>
      <c r="D236" s="296"/>
      <c r="E236" s="311"/>
      <c r="F236" s="174"/>
      <c r="G236" s="174"/>
      <c r="H236" s="292"/>
      <c r="I236" s="301"/>
    </row>
    <row r="237" spans="1:9">
      <c r="A237" s="173"/>
      <c r="B237" s="173"/>
      <c r="C237" s="141" t="s">
        <v>124</v>
      </c>
      <c r="D237" s="312" t="s">
        <v>1031</v>
      </c>
      <c r="E237" s="311"/>
      <c r="F237" s="174"/>
      <c r="G237" s="174"/>
      <c r="H237" s="292"/>
      <c r="I237" s="300"/>
    </row>
    <row r="238" spans="1:9" ht="25.5">
      <c r="A238" s="173"/>
      <c r="B238" s="173"/>
      <c r="C238" s="141"/>
      <c r="D238" s="311" t="s">
        <v>1032</v>
      </c>
      <c r="E238" s="311"/>
      <c r="F238" s="174"/>
      <c r="G238" s="174"/>
      <c r="H238" s="292"/>
      <c r="I238" s="300"/>
    </row>
    <row r="239" spans="1:9" s="902" customFormat="1" ht="25.5">
      <c r="A239" s="900"/>
      <c r="B239" s="900"/>
      <c r="C239" s="312"/>
      <c r="D239" s="311" t="s">
        <v>120</v>
      </c>
      <c r="E239" s="311" t="s">
        <v>629</v>
      </c>
      <c r="F239" s="941" t="s">
        <v>544</v>
      </c>
      <c r="G239" s="174">
        <v>1</v>
      </c>
      <c r="H239" s="942"/>
      <c r="I239" s="301" t="s">
        <v>145</v>
      </c>
    </row>
    <row r="240" spans="1:9">
      <c r="A240" s="173"/>
      <c r="B240" s="173"/>
      <c r="C240" s="141"/>
      <c r="D240" s="311"/>
      <c r="E240" s="311"/>
      <c r="F240" s="174"/>
      <c r="G240" s="174"/>
      <c r="H240" s="292"/>
      <c r="I240" s="300"/>
    </row>
    <row r="241" spans="1:9">
      <c r="A241" s="173"/>
      <c r="B241" s="173"/>
      <c r="C241" s="141" t="s">
        <v>131</v>
      </c>
      <c r="D241" s="312" t="s">
        <v>630</v>
      </c>
      <c r="E241" s="311"/>
      <c r="F241" s="174"/>
      <c r="G241" s="174"/>
      <c r="H241" s="292"/>
      <c r="I241" s="300"/>
    </row>
    <row r="242" spans="1:9">
      <c r="A242" s="173"/>
      <c r="B242" s="173"/>
      <c r="C242" s="141"/>
      <c r="D242" s="311"/>
      <c r="E242" s="311"/>
      <c r="F242" s="174"/>
      <c r="G242" s="174"/>
      <c r="H242" s="292"/>
      <c r="I242" s="300"/>
    </row>
    <row r="243" spans="1:9">
      <c r="A243" s="173"/>
      <c r="B243" s="173"/>
      <c r="C243" s="141"/>
      <c r="D243" s="311" t="s">
        <v>120</v>
      </c>
      <c r="E243" s="311" t="s">
        <v>563</v>
      </c>
      <c r="F243" s="174" t="s">
        <v>544</v>
      </c>
      <c r="G243" s="174">
        <v>1</v>
      </c>
      <c r="H243" s="292"/>
      <c r="I243" s="301" t="s">
        <v>145</v>
      </c>
    </row>
    <row r="244" spans="1:9">
      <c r="A244" s="173"/>
      <c r="B244" s="173"/>
      <c r="C244" s="141"/>
      <c r="D244" s="311"/>
      <c r="E244" s="311"/>
      <c r="F244" s="174"/>
      <c r="G244" s="174"/>
      <c r="H244" s="292"/>
      <c r="I244" s="301"/>
    </row>
    <row r="245" spans="1:9">
      <c r="A245" s="173"/>
      <c r="B245" s="173"/>
      <c r="C245" s="141" t="s">
        <v>39</v>
      </c>
      <c r="D245" s="312" t="s">
        <v>631</v>
      </c>
      <c r="E245" s="311"/>
      <c r="F245" s="174"/>
      <c r="G245" s="174"/>
      <c r="H245" s="292"/>
      <c r="I245" s="300"/>
    </row>
    <row r="246" spans="1:9">
      <c r="A246" s="173"/>
      <c r="B246" s="173"/>
      <c r="C246" s="141"/>
      <c r="D246" s="311"/>
      <c r="E246" s="311"/>
      <c r="F246" s="174"/>
      <c r="G246" s="174"/>
      <c r="H246" s="292"/>
      <c r="I246" s="300"/>
    </row>
    <row r="247" spans="1:9">
      <c r="A247" s="173"/>
      <c r="B247" s="173"/>
      <c r="C247" s="141"/>
      <c r="D247" s="311" t="s">
        <v>120</v>
      </c>
      <c r="E247" s="311" t="s">
        <v>632</v>
      </c>
      <c r="F247" s="174" t="s">
        <v>544</v>
      </c>
      <c r="G247" s="174">
        <v>1</v>
      </c>
      <c r="H247" s="292"/>
      <c r="I247" s="301" t="s">
        <v>145</v>
      </c>
    </row>
    <row r="248" spans="1:9">
      <c r="A248" s="173"/>
      <c r="B248" s="173"/>
      <c r="C248" s="141"/>
      <c r="D248" s="311"/>
      <c r="E248" s="311"/>
      <c r="F248" s="174"/>
      <c r="G248" s="174"/>
      <c r="H248" s="292"/>
      <c r="I248" s="301"/>
    </row>
    <row r="249" spans="1:9">
      <c r="A249" s="173"/>
      <c r="B249" s="179">
        <v>13</v>
      </c>
      <c r="C249" s="175" t="s">
        <v>572</v>
      </c>
      <c r="D249" s="311"/>
      <c r="E249" s="311"/>
      <c r="F249" s="174"/>
      <c r="G249" s="174"/>
      <c r="H249" s="292"/>
      <c r="I249" s="300"/>
    </row>
    <row r="250" spans="1:9">
      <c r="A250" s="173"/>
      <c r="B250" s="173"/>
      <c r="C250" s="141"/>
      <c r="D250" s="311"/>
      <c r="E250" s="311"/>
      <c r="F250" s="174"/>
      <c r="G250" s="174"/>
      <c r="H250" s="292"/>
      <c r="I250" s="300"/>
    </row>
    <row r="251" spans="1:9">
      <c r="A251" s="173"/>
      <c r="B251" s="173"/>
      <c r="C251" s="1181" t="s">
        <v>573</v>
      </c>
      <c r="D251" s="1182"/>
      <c r="E251" s="1183"/>
      <c r="F251" s="174" t="s">
        <v>187</v>
      </c>
      <c r="G251" s="174">
        <v>1</v>
      </c>
      <c r="H251" s="292"/>
      <c r="I251" s="300"/>
    </row>
    <row r="252" spans="1:9">
      <c r="A252" s="173"/>
      <c r="B252" s="173"/>
      <c r="C252" s="1181"/>
      <c r="D252" s="1182"/>
      <c r="E252" s="1183"/>
      <c r="F252" s="174"/>
      <c r="G252" s="174"/>
      <c r="H252" s="292"/>
      <c r="I252" s="300"/>
    </row>
    <row r="253" spans="1:9">
      <c r="A253" s="173"/>
      <c r="B253" s="173"/>
      <c r="C253" s="1181"/>
      <c r="D253" s="1182"/>
      <c r="E253" s="1183"/>
      <c r="F253" s="174"/>
      <c r="G253" s="174"/>
      <c r="H253" s="292"/>
      <c r="I253" s="300"/>
    </row>
    <row r="254" spans="1:9">
      <c r="A254" s="173"/>
      <c r="B254" s="173"/>
      <c r="C254" s="1181"/>
      <c r="D254" s="1182"/>
      <c r="E254" s="1183"/>
      <c r="F254" s="174"/>
      <c r="G254" s="49"/>
      <c r="H254" s="292"/>
      <c r="I254" s="300"/>
    </row>
    <row r="255" spans="1:9">
      <c r="A255" s="173"/>
      <c r="B255" s="173"/>
      <c r="C255" s="1181"/>
      <c r="D255" s="1182"/>
      <c r="E255" s="1183"/>
      <c r="F255" s="174"/>
      <c r="G255" s="49"/>
      <c r="H255" s="292"/>
      <c r="I255" s="300"/>
    </row>
    <row r="256" spans="1:9" ht="13.7" customHeight="1">
      <c r="A256" s="173"/>
      <c r="B256" s="173"/>
      <c r="C256" s="1181"/>
      <c r="D256" s="1182"/>
      <c r="E256" s="1183"/>
      <c r="F256" s="174"/>
      <c r="G256" s="49"/>
      <c r="H256" s="292"/>
      <c r="I256" s="300"/>
    </row>
    <row r="257" spans="1:9">
      <c r="A257" s="173"/>
      <c r="B257" s="173"/>
      <c r="C257" s="141"/>
      <c r="D257" s="141"/>
      <c r="E257" s="141"/>
      <c r="F257" s="174"/>
      <c r="G257" s="49"/>
      <c r="H257" s="292"/>
      <c r="I257" s="300"/>
    </row>
    <row r="258" spans="1:9">
      <c r="A258" s="173"/>
      <c r="B258" s="179">
        <v>14</v>
      </c>
      <c r="C258" s="175" t="s">
        <v>574</v>
      </c>
      <c r="D258" s="141"/>
      <c r="E258" s="141"/>
      <c r="F258" s="174"/>
      <c r="G258" s="49"/>
      <c r="H258" s="292"/>
      <c r="I258" s="300"/>
    </row>
    <row r="259" spans="1:9">
      <c r="A259" s="173"/>
      <c r="B259" s="173"/>
      <c r="C259" s="141"/>
      <c r="D259" s="141"/>
      <c r="E259" s="141"/>
      <c r="F259" s="174"/>
      <c r="G259" s="49"/>
      <c r="H259" s="292"/>
      <c r="I259" s="300"/>
    </row>
    <row r="260" spans="1:9">
      <c r="A260" s="173"/>
      <c r="B260" s="173"/>
      <c r="C260" s="1181" t="s">
        <v>575</v>
      </c>
      <c r="D260" s="1182"/>
      <c r="E260" s="1183"/>
      <c r="F260" s="174"/>
      <c r="G260" s="49"/>
      <c r="H260" s="292"/>
      <c r="I260" s="300"/>
    </row>
    <row r="261" spans="1:9">
      <c r="A261" s="173"/>
      <c r="B261" s="173"/>
      <c r="C261" s="1181"/>
      <c r="D261" s="1182"/>
      <c r="E261" s="1183"/>
      <c r="F261" s="174"/>
      <c r="G261" s="49"/>
      <c r="H261" s="292"/>
      <c r="I261" s="300"/>
    </row>
    <row r="262" spans="1:9" ht="30.6" customHeight="1">
      <c r="A262" s="173"/>
      <c r="B262" s="173"/>
      <c r="C262" s="1181"/>
      <c r="D262" s="1182"/>
      <c r="E262" s="1183"/>
      <c r="F262" s="174"/>
      <c r="G262" s="49"/>
      <c r="H262" s="292"/>
      <c r="I262" s="300"/>
    </row>
    <row r="263" spans="1:9">
      <c r="A263" s="173"/>
      <c r="B263" s="173"/>
      <c r="C263" s="311"/>
      <c r="D263" s="311"/>
      <c r="E263" s="311"/>
      <c r="F263" s="174"/>
      <c r="G263" s="49"/>
      <c r="H263" s="292"/>
      <c r="I263" s="300"/>
    </row>
    <row r="264" spans="1:9">
      <c r="A264" s="173"/>
      <c r="B264" s="173"/>
      <c r="C264" s="141"/>
      <c r="D264" s="141"/>
      <c r="E264" s="141"/>
      <c r="F264" s="174"/>
      <c r="G264" s="49"/>
      <c r="H264" s="292"/>
      <c r="I264" s="101" t="s">
        <v>61</v>
      </c>
    </row>
    <row r="265" spans="1:9">
      <c r="A265" s="187"/>
      <c r="B265" s="183"/>
      <c r="C265" s="183"/>
      <c r="D265" s="183"/>
      <c r="E265" s="183"/>
      <c r="F265" s="184"/>
      <c r="G265" s="318"/>
      <c r="H265" s="319"/>
      <c r="I265" s="107"/>
    </row>
    <row r="266" spans="1:9">
      <c r="A266" s="173"/>
      <c r="B266" s="172" t="s">
        <v>633</v>
      </c>
      <c r="C266" s="141"/>
      <c r="D266" s="141"/>
      <c r="E266" s="141"/>
      <c r="F266" s="140"/>
      <c r="G266" s="320"/>
      <c r="H266" s="321"/>
      <c r="I266" s="322"/>
    </row>
    <row r="267" spans="1:9">
      <c r="A267" s="188"/>
      <c r="B267" s="185"/>
      <c r="C267" s="185"/>
      <c r="D267" s="185"/>
      <c r="E267" s="185"/>
      <c r="F267" s="186"/>
      <c r="G267" s="323"/>
      <c r="H267" s="324"/>
      <c r="I267" s="325"/>
    </row>
  </sheetData>
  <mergeCells count="21">
    <mergeCell ref="C9:E11"/>
    <mergeCell ref="C15:E17"/>
    <mergeCell ref="D19:E19"/>
    <mergeCell ref="C25:E27"/>
    <mergeCell ref="D37:E38"/>
    <mergeCell ref="C145:E147"/>
    <mergeCell ref="C67:E68"/>
    <mergeCell ref="D76:E77"/>
    <mergeCell ref="C82:E83"/>
    <mergeCell ref="D85:E85"/>
    <mergeCell ref="D87:E87"/>
    <mergeCell ref="C91:E93"/>
    <mergeCell ref="C121:E123"/>
    <mergeCell ref="C133:E135"/>
    <mergeCell ref="C260:E262"/>
    <mergeCell ref="C174:E175"/>
    <mergeCell ref="C181:E182"/>
    <mergeCell ref="D194:E198"/>
    <mergeCell ref="C203:E205"/>
    <mergeCell ref="C227:E229"/>
    <mergeCell ref="C251:E25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94"/>
  <sheetViews>
    <sheetView view="pageBreakPreview" topLeftCell="A42" zoomScaleNormal="115" zoomScaleSheetLayoutView="100" zoomScalePageLayoutView="85" workbookViewId="0">
      <selection activeCell="K15" sqref="K15"/>
    </sheetView>
  </sheetViews>
  <sheetFormatPr defaultRowHeight="12.75"/>
  <cols>
    <col min="1" max="1" width="8.5703125" customWidth="1"/>
    <col min="2" max="2" width="6.85546875" customWidth="1"/>
    <col min="3" max="4" width="3.85546875" customWidth="1"/>
    <col min="5" max="5" width="25.85546875" customWidth="1"/>
    <col min="6" max="6" width="6.42578125" customWidth="1"/>
    <col min="7" max="7" width="9.85546875" style="46" customWidth="1"/>
    <col min="8" max="8" width="9.85546875" customWidth="1"/>
    <col min="9" max="9" width="14.140625" customWidth="1"/>
  </cols>
  <sheetData>
    <row r="1" spans="1:11" ht="12" customHeight="1">
      <c r="A1" s="2"/>
      <c r="B1" s="2"/>
      <c r="C1" s="2"/>
      <c r="D1" s="2"/>
      <c r="E1" s="2"/>
      <c r="F1" s="1"/>
      <c r="G1" s="47"/>
      <c r="H1" s="27"/>
      <c r="I1" s="28" t="s">
        <v>42</v>
      </c>
    </row>
    <row r="2" spans="1:11" ht="12" customHeight="1">
      <c r="A2" s="2"/>
      <c r="B2" s="2"/>
      <c r="C2" s="2"/>
      <c r="D2" s="2"/>
      <c r="E2" s="2"/>
      <c r="F2" s="1"/>
      <c r="G2" s="47"/>
      <c r="H2" s="27"/>
      <c r="I2" s="29"/>
    </row>
    <row r="3" spans="1:11" ht="12" customHeight="1">
      <c r="A3" s="3" t="s">
        <v>18</v>
      </c>
      <c r="B3" s="3"/>
      <c r="C3" s="4"/>
      <c r="D3" s="4"/>
      <c r="E3" s="4"/>
      <c r="F3" s="5"/>
      <c r="G3" s="43"/>
      <c r="H3" s="6"/>
      <c r="I3" s="7"/>
    </row>
    <row r="4" spans="1:11" ht="12" customHeight="1">
      <c r="A4" s="8" t="s">
        <v>19</v>
      </c>
      <c r="B4" s="8" t="s">
        <v>20</v>
      </c>
      <c r="C4" s="9"/>
      <c r="D4" s="9"/>
      <c r="E4" s="9" t="s">
        <v>21</v>
      </c>
      <c r="F4" s="10" t="s">
        <v>22</v>
      </c>
      <c r="G4" s="44" t="s">
        <v>23</v>
      </c>
      <c r="H4" s="11" t="s">
        <v>24</v>
      </c>
      <c r="I4" s="12" t="s">
        <v>25</v>
      </c>
    </row>
    <row r="5" spans="1:11" ht="12" customHeight="1">
      <c r="A5" s="13" t="s">
        <v>26</v>
      </c>
      <c r="B5" s="13" t="s">
        <v>27</v>
      </c>
      <c r="C5" s="14"/>
      <c r="D5" s="14"/>
      <c r="E5" s="14"/>
      <c r="F5" s="15"/>
      <c r="G5" s="45" t="s">
        <v>28</v>
      </c>
      <c r="H5" s="16"/>
      <c r="I5" s="17"/>
    </row>
    <row r="6" spans="1:11" ht="12" customHeight="1">
      <c r="A6" s="19"/>
      <c r="B6" s="19"/>
      <c r="C6" s="2"/>
      <c r="D6" s="2"/>
      <c r="E6" s="2"/>
      <c r="F6" s="20"/>
      <c r="G6" s="48"/>
      <c r="H6" s="30"/>
      <c r="I6" s="56" t="str">
        <f t="shared" ref="I6:I11" si="0">IF(OR(AND(G6="Prov",H6="Sum"),(H6="PC Sum")),". . . . . . . . .00",IF(ISERR(G6*H6),"",IF(G6*H6=0,"",ROUND(G6*H6,2))))</f>
        <v/>
      </c>
    </row>
    <row r="7" spans="1:11" ht="12" customHeight="1">
      <c r="A7" s="19" t="s">
        <v>29</v>
      </c>
      <c r="B7" s="8" t="s">
        <v>43</v>
      </c>
      <c r="C7" s="21" t="s">
        <v>44</v>
      </c>
      <c r="D7" s="21"/>
      <c r="E7" s="2"/>
      <c r="F7" s="20"/>
      <c r="G7" s="48"/>
      <c r="H7" s="30"/>
      <c r="I7" s="56" t="str">
        <f t="shared" si="0"/>
        <v/>
      </c>
    </row>
    <row r="8" spans="1:11" ht="12" customHeight="1">
      <c r="A8" s="19" t="s">
        <v>45</v>
      </c>
      <c r="B8" s="19"/>
      <c r="C8" s="2"/>
      <c r="D8" s="2"/>
      <c r="E8" s="2"/>
      <c r="F8" s="20"/>
      <c r="G8" s="48"/>
      <c r="H8" s="30"/>
      <c r="I8" s="56" t="str">
        <f t="shared" si="0"/>
        <v/>
      </c>
    </row>
    <row r="9" spans="1:11" ht="12" customHeight="1">
      <c r="A9" s="19"/>
      <c r="B9" s="19"/>
      <c r="C9" s="2"/>
      <c r="D9" s="2"/>
      <c r="E9" s="2"/>
      <c r="F9" s="20"/>
      <c r="G9" s="48"/>
      <c r="H9" s="30"/>
      <c r="I9" s="56" t="str">
        <f t="shared" si="0"/>
        <v/>
      </c>
    </row>
    <row r="10" spans="1:11" ht="12" customHeight="1">
      <c r="A10" s="19"/>
      <c r="B10" s="19"/>
      <c r="C10" s="2"/>
      <c r="D10" s="2"/>
      <c r="E10" s="2"/>
      <c r="F10" s="20"/>
      <c r="G10" s="48"/>
      <c r="H10" s="30"/>
      <c r="I10" s="56" t="str">
        <f t="shared" si="0"/>
        <v/>
      </c>
    </row>
    <row r="11" spans="1:11" ht="12" customHeight="1">
      <c r="A11" s="19" t="s">
        <v>46</v>
      </c>
      <c r="B11" s="8" t="s">
        <v>47</v>
      </c>
      <c r="C11" s="9" t="s">
        <v>48</v>
      </c>
      <c r="D11" s="2"/>
      <c r="E11" s="2"/>
      <c r="F11" s="20"/>
      <c r="G11" s="48"/>
      <c r="H11" s="30"/>
      <c r="I11" s="56" t="str">
        <f t="shared" si="0"/>
        <v/>
      </c>
    </row>
    <row r="12" spans="1:11" ht="12" customHeight="1">
      <c r="A12" s="19" t="s">
        <v>49</v>
      </c>
      <c r="B12" s="19"/>
      <c r="C12" s="2"/>
      <c r="D12" s="2"/>
      <c r="E12" s="2"/>
      <c r="F12" s="20"/>
      <c r="G12" s="48"/>
      <c r="H12" s="30"/>
      <c r="I12" s="56"/>
    </row>
    <row r="13" spans="1:11" ht="12" customHeight="1">
      <c r="A13" s="19"/>
      <c r="B13" s="19"/>
      <c r="C13" s="2" t="s">
        <v>120</v>
      </c>
      <c r="D13" s="2" t="s">
        <v>50</v>
      </c>
      <c r="E13" s="2"/>
      <c r="F13" s="20" t="s">
        <v>51</v>
      </c>
      <c r="G13" s="49">
        <v>10000</v>
      </c>
      <c r="H13" s="30"/>
      <c r="I13" s="55"/>
    </row>
    <row r="14" spans="1:11" ht="12" customHeight="1">
      <c r="A14" s="19"/>
      <c r="B14" s="19"/>
      <c r="C14" s="2"/>
      <c r="D14" s="2"/>
      <c r="E14" s="2"/>
      <c r="F14" s="20"/>
      <c r="G14" s="49"/>
      <c r="H14" s="30"/>
      <c r="I14" s="55"/>
    </row>
    <row r="15" spans="1:11" ht="12" customHeight="1">
      <c r="A15" s="19"/>
      <c r="B15" s="19"/>
      <c r="C15" s="2"/>
      <c r="D15" s="2"/>
      <c r="E15" s="2"/>
      <c r="F15" s="20"/>
      <c r="G15" s="49"/>
      <c r="H15" s="30"/>
      <c r="I15" s="55"/>
    </row>
    <row r="16" spans="1:11" ht="12" customHeight="1">
      <c r="A16" s="19"/>
      <c r="B16" s="8"/>
      <c r="C16" s="9"/>
      <c r="D16" s="2"/>
      <c r="E16" s="2"/>
      <c r="F16" s="20"/>
      <c r="G16" s="49"/>
      <c r="H16" s="30"/>
      <c r="I16" s="56"/>
      <c r="K16" s="127"/>
    </row>
    <row r="17" spans="1:15" ht="12" customHeight="1">
      <c r="A17" s="19"/>
      <c r="B17" s="19"/>
      <c r="C17" s="2"/>
      <c r="D17" s="2"/>
      <c r="E17" s="2"/>
      <c r="F17" s="20"/>
      <c r="G17" s="49"/>
      <c r="H17" s="30"/>
      <c r="I17" s="56"/>
    </row>
    <row r="18" spans="1:15" ht="12" customHeight="1">
      <c r="A18" s="19"/>
      <c r="B18" s="19"/>
      <c r="C18" s="132"/>
      <c r="D18" s="133"/>
      <c r="E18" s="2"/>
      <c r="F18" s="20"/>
      <c r="G18" s="49"/>
      <c r="H18" s="30"/>
      <c r="I18" s="55"/>
    </row>
    <row r="19" spans="1:15" ht="12" customHeight="1">
      <c r="A19" s="19"/>
      <c r="B19" s="19"/>
      <c r="C19" s="2"/>
      <c r="D19" s="2"/>
      <c r="E19" s="2"/>
      <c r="F19" s="20"/>
      <c r="G19" s="49"/>
      <c r="H19" s="30"/>
      <c r="I19" s="56"/>
      <c r="K19" s="2"/>
      <c r="L19" s="133"/>
      <c r="M19" s="2"/>
      <c r="N19" s="150"/>
      <c r="O19" s="151"/>
    </row>
    <row r="20" spans="1:15" ht="12" customHeight="1">
      <c r="A20" s="19"/>
      <c r="B20" s="19"/>
      <c r="F20" s="18"/>
      <c r="H20" s="30"/>
      <c r="I20" s="56"/>
    </row>
    <row r="21" spans="1:15" ht="12" customHeight="1">
      <c r="A21" s="19"/>
      <c r="B21" s="19"/>
      <c r="F21" s="18"/>
      <c r="H21" s="30"/>
      <c r="I21" s="56"/>
    </row>
    <row r="22" spans="1:15" ht="12" customHeight="1">
      <c r="A22" s="19"/>
      <c r="B22" s="19"/>
      <c r="F22" s="18"/>
      <c r="H22" s="30"/>
      <c r="I22" s="56"/>
    </row>
    <row r="23" spans="1:15" ht="12" customHeight="1">
      <c r="A23" s="19"/>
      <c r="B23" s="19"/>
      <c r="F23" s="18"/>
      <c r="H23" s="30"/>
      <c r="I23" s="56"/>
    </row>
    <row r="24" spans="1:15" ht="12" customHeight="1">
      <c r="A24" s="19"/>
      <c r="B24" s="19"/>
      <c r="F24" s="18"/>
      <c r="H24" s="30"/>
      <c r="I24" s="56"/>
    </row>
    <row r="25" spans="1:15" ht="12" customHeight="1">
      <c r="A25" s="19"/>
      <c r="B25" s="19"/>
      <c r="F25" s="18"/>
      <c r="H25" s="30"/>
      <c r="I25" s="56"/>
    </row>
    <row r="26" spans="1:15" ht="12" customHeight="1">
      <c r="A26" s="19"/>
      <c r="B26" s="19"/>
      <c r="C26" s="2"/>
      <c r="D26" s="2"/>
      <c r="E26" s="2"/>
      <c r="F26" s="20"/>
      <c r="G26" s="49"/>
      <c r="H26" s="30"/>
      <c r="I26" s="56"/>
    </row>
    <row r="27" spans="1:15" ht="12" customHeight="1">
      <c r="A27" s="19"/>
      <c r="B27" s="19"/>
      <c r="C27" s="2"/>
      <c r="D27" s="2"/>
      <c r="E27" s="2"/>
      <c r="F27" s="20"/>
      <c r="G27" s="49"/>
      <c r="H27" s="30"/>
      <c r="I27" s="56"/>
    </row>
    <row r="28" spans="1:15" ht="12" customHeight="1">
      <c r="A28" s="19"/>
      <c r="B28" s="19"/>
      <c r="C28" s="2"/>
      <c r="D28" s="2"/>
      <c r="E28" s="2"/>
      <c r="F28" s="20"/>
      <c r="G28" s="49"/>
      <c r="H28" s="30"/>
      <c r="I28" s="56"/>
    </row>
    <row r="29" spans="1:15" ht="12" customHeight="1">
      <c r="A29" s="19"/>
      <c r="B29" s="19"/>
      <c r="C29" s="2"/>
      <c r="D29" s="2"/>
      <c r="E29" s="2"/>
      <c r="F29" s="20"/>
      <c r="G29" s="49"/>
      <c r="H29" s="30"/>
      <c r="I29" s="56"/>
    </row>
    <row r="30" spans="1:15" ht="12" customHeight="1">
      <c r="A30" s="19"/>
      <c r="B30" s="19"/>
      <c r="C30" s="2"/>
      <c r="D30" s="2"/>
      <c r="E30" s="2"/>
      <c r="F30" s="20"/>
      <c r="G30" s="49"/>
      <c r="H30" s="30"/>
      <c r="I30" s="56"/>
    </row>
    <row r="31" spans="1:15" ht="12" customHeight="1">
      <c r="A31" s="19"/>
      <c r="B31" s="19"/>
      <c r="C31" s="2"/>
      <c r="D31" s="2"/>
      <c r="E31" s="2"/>
      <c r="F31" s="20"/>
      <c r="G31" s="49"/>
      <c r="H31" s="30"/>
      <c r="I31" s="56"/>
    </row>
    <row r="32" spans="1:15" ht="12" customHeight="1">
      <c r="A32" s="19"/>
      <c r="B32" s="19"/>
      <c r="C32" s="2"/>
      <c r="D32" s="2"/>
      <c r="E32" s="2"/>
      <c r="F32" s="20"/>
      <c r="G32" s="49"/>
      <c r="H32" s="30"/>
      <c r="I32" s="56"/>
    </row>
    <row r="33" spans="1:9" ht="12" customHeight="1">
      <c r="A33" s="19"/>
      <c r="B33" s="19"/>
      <c r="C33" s="2"/>
      <c r="D33" s="2"/>
      <c r="E33" s="2"/>
      <c r="F33" s="20"/>
      <c r="G33" s="49"/>
      <c r="H33" s="30"/>
      <c r="I33" s="56"/>
    </row>
    <row r="34" spans="1:9" ht="12" customHeight="1">
      <c r="A34" s="19"/>
      <c r="B34" s="19"/>
      <c r="C34" s="2"/>
      <c r="D34" s="2"/>
      <c r="E34" s="2"/>
      <c r="F34" s="20"/>
      <c r="G34" s="49"/>
      <c r="H34" s="30"/>
      <c r="I34" s="56"/>
    </row>
    <row r="35" spans="1:9" ht="12" customHeight="1">
      <c r="A35" s="19"/>
      <c r="B35" s="19"/>
      <c r="C35" s="2"/>
      <c r="D35" s="2"/>
      <c r="E35" s="2"/>
      <c r="F35" s="20"/>
      <c r="G35" s="49"/>
      <c r="H35" s="30"/>
      <c r="I35" s="56"/>
    </row>
    <row r="36" spans="1:9" ht="12" customHeight="1">
      <c r="A36" s="19"/>
      <c r="B36" s="19"/>
      <c r="C36" s="2"/>
      <c r="D36" s="2"/>
      <c r="E36" s="2"/>
      <c r="F36" s="20"/>
      <c r="G36" s="49"/>
      <c r="H36" s="30"/>
      <c r="I36" s="56"/>
    </row>
    <row r="37" spans="1:9" ht="12" customHeight="1">
      <c r="A37" s="19"/>
      <c r="B37" s="19"/>
      <c r="C37" s="2"/>
      <c r="D37" s="2"/>
      <c r="E37" s="2"/>
      <c r="F37" s="20"/>
      <c r="G37" s="49"/>
      <c r="H37" s="30"/>
      <c r="I37" s="56"/>
    </row>
    <row r="38" spans="1:9" ht="12" customHeight="1">
      <c r="A38" s="19"/>
      <c r="B38" s="19"/>
      <c r="C38" s="2"/>
      <c r="D38" s="2"/>
      <c r="E38" s="2"/>
      <c r="F38" s="20"/>
      <c r="G38" s="49"/>
      <c r="H38" s="30"/>
      <c r="I38" s="56"/>
    </row>
    <row r="39" spans="1:9" ht="12" customHeight="1">
      <c r="A39" s="19"/>
      <c r="B39" s="19"/>
      <c r="C39" s="2"/>
      <c r="D39" s="2"/>
      <c r="E39" s="2"/>
      <c r="F39" s="20"/>
      <c r="G39" s="49"/>
      <c r="H39" s="30"/>
      <c r="I39" s="56"/>
    </row>
    <row r="40" spans="1:9" ht="12" customHeight="1">
      <c r="A40" s="19"/>
      <c r="B40" s="19"/>
      <c r="C40" s="2"/>
      <c r="D40" s="2"/>
      <c r="E40" s="2"/>
      <c r="F40" s="20"/>
      <c r="G40" s="49"/>
      <c r="H40" s="30"/>
      <c r="I40" s="56"/>
    </row>
    <row r="41" spans="1:9" ht="12" customHeight="1">
      <c r="A41" s="19"/>
      <c r="B41" s="19"/>
      <c r="C41" s="2"/>
      <c r="D41" s="2"/>
      <c r="E41" s="2"/>
      <c r="F41" s="20"/>
      <c r="G41" s="49"/>
      <c r="H41" s="30"/>
      <c r="I41" s="56"/>
    </row>
    <row r="42" spans="1:9" ht="12" customHeight="1">
      <c r="A42" s="19"/>
      <c r="B42" s="19"/>
      <c r="C42" s="2"/>
      <c r="D42" s="2"/>
      <c r="E42" s="2"/>
      <c r="F42" s="20"/>
      <c r="G42" s="49"/>
      <c r="H42" s="30"/>
      <c r="I42" s="56"/>
    </row>
    <row r="43" spans="1:9" ht="12" customHeight="1">
      <c r="A43" s="19"/>
      <c r="B43" s="19"/>
      <c r="C43" s="2"/>
      <c r="D43" s="2"/>
      <c r="E43" s="2"/>
      <c r="F43" s="20"/>
      <c r="G43" s="49"/>
      <c r="H43" s="30"/>
      <c r="I43" s="56"/>
    </row>
    <row r="44" spans="1:9" ht="12" customHeight="1">
      <c r="A44" s="19"/>
      <c r="B44" s="19"/>
      <c r="C44" s="2"/>
      <c r="D44" s="2"/>
      <c r="E44" s="2"/>
      <c r="F44" s="20"/>
      <c r="G44" s="49"/>
      <c r="H44" s="30"/>
      <c r="I44" s="56"/>
    </row>
    <row r="45" spans="1:9" ht="12" customHeight="1">
      <c r="A45" s="19"/>
      <c r="B45" s="19"/>
      <c r="C45" s="2"/>
      <c r="D45" s="2"/>
      <c r="E45" s="2"/>
      <c r="F45" s="20"/>
      <c r="G45" s="49"/>
      <c r="H45" s="30"/>
      <c r="I45" s="56"/>
    </row>
    <row r="46" spans="1:9" ht="12" customHeight="1">
      <c r="A46" s="19"/>
      <c r="B46" s="19"/>
      <c r="C46" s="2"/>
      <c r="D46" s="2"/>
      <c r="E46" s="2"/>
      <c r="F46" s="20"/>
      <c r="G46" s="49"/>
      <c r="H46" s="30"/>
      <c r="I46" s="56"/>
    </row>
    <row r="47" spans="1:9" ht="12" customHeight="1">
      <c r="A47" s="19"/>
      <c r="B47" s="19"/>
      <c r="C47" s="2"/>
      <c r="D47" s="2"/>
      <c r="E47" s="2"/>
      <c r="F47" s="20"/>
      <c r="G47" s="49"/>
      <c r="H47" s="30"/>
      <c r="I47" s="56"/>
    </row>
    <row r="48" spans="1:9" ht="12" customHeight="1">
      <c r="A48" s="19"/>
      <c r="B48" s="19"/>
      <c r="C48" s="2"/>
      <c r="D48" s="2"/>
      <c r="E48" s="2"/>
      <c r="F48" s="20"/>
      <c r="G48" s="49"/>
      <c r="H48" s="30"/>
      <c r="I48" s="56"/>
    </row>
    <row r="49" spans="1:9" ht="12" customHeight="1">
      <c r="A49" s="19"/>
      <c r="B49" s="19"/>
      <c r="C49" s="2"/>
      <c r="D49" s="2"/>
      <c r="E49" s="2"/>
      <c r="F49" s="20"/>
      <c r="G49" s="49"/>
      <c r="H49" s="30"/>
      <c r="I49" s="101"/>
    </row>
    <row r="50" spans="1:9" ht="12" customHeight="1">
      <c r="A50" s="19"/>
      <c r="B50" s="19"/>
      <c r="C50" s="2"/>
      <c r="D50" s="2"/>
      <c r="E50" s="2"/>
      <c r="F50" s="20"/>
      <c r="G50" s="49"/>
      <c r="H50" s="30"/>
      <c r="I50" s="101"/>
    </row>
    <row r="51" spans="1:9" ht="11.25" customHeight="1">
      <c r="A51" s="19"/>
      <c r="B51" s="19"/>
      <c r="C51" s="2"/>
      <c r="D51" s="2"/>
      <c r="E51" s="2"/>
      <c r="F51" s="20"/>
      <c r="G51" s="49"/>
      <c r="H51" s="30"/>
      <c r="I51" s="101"/>
    </row>
    <row r="52" spans="1:9" ht="12" customHeight="1">
      <c r="A52" s="19"/>
      <c r="B52" s="19"/>
      <c r="C52" s="2"/>
      <c r="D52" s="2"/>
      <c r="E52" s="2"/>
      <c r="F52" s="20"/>
      <c r="G52" s="49"/>
      <c r="H52" s="30"/>
      <c r="I52" s="101"/>
    </row>
    <row r="53" spans="1:9" ht="12" customHeight="1">
      <c r="A53" s="19"/>
      <c r="B53" s="19"/>
      <c r="C53" s="2"/>
      <c r="D53" s="2"/>
      <c r="E53" s="2"/>
      <c r="F53" s="20"/>
      <c r="G53" s="49"/>
      <c r="H53" s="30"/>
      <c r="I53" s="101"/>
    </row>
    <row r="54" spans="1:9" ht="12" customHeight="1">
      <c r="A54" s="19"/>
      <c r="B54" s="19"/>
      <c r="C54" s="2"/>
      <c r="D54" s="2"/>
      <c r="E54" s="2"/>
      <c r="F54" s="20"/>
      <c r="G54" s="49"/>
      <c r="H54" s="30"/>
      <c r="I54" s="101"/>
    </row>
    <row r="55" spans="1:9" ht="12" customHeight="1">
      <c r="A55" s="19"/>
      <c r="B55" s="19"/>
      <c r="C55" s="2"/>
      <c r="D55" s="2"/>
      <c r="E55" s="2"/>
      <c r="F55" s="20"/>
      <c r="G55" s="49"/>
      <c r="H55" s="30"/>
      <c r="I55" s="101"/>
    </row>
    <row r="56" spans="1:9" ht="12" customHeight="1">
      <c r="A56" s="19"/>
      <c r="B56" s="19"/>
      <c r="C56" s="2"/>
      <c r="D56" s="2"/>
      <c r="E56" s="2"/>
      <c r="F56" s="20"/>
      <c r="G56" s="49"/>
      <c r="H56" s="30"/>
      <c r="I56" s="101"/>
    </row>
    <row r="57" spans="1:9" ht="12" customHeight="1">
      <c r="A57" s="19"/>
      <c r="B57" s="19"/>
      <c r="C57" s="2"/>
      <c r="D57" s="2"/>
      <c r="E57" s="2"/>
      <c r="F57" s="20"/>
      <c r="G57" s="49"/>
      <c r="H57" s="30"/>
      <c r="I57" s="101"/>
    </row>
    <row r="58" spans="1:9" ht="12" customHeight="1">
      <c r="A58" s="19"/>
      <c r="B58" s="19"/>
      <c r="C58" s="2"/>
      <c r="D58" s="2"/>
      <c r="E58" s="2"/>
      <c r="F58" s="20"/>
      <c r="G58" s="49"/>
      <c r="H58" s="30"/>
      <c r="I58" s="101"/>
    </row>
    <row r="59" spans="1:9" ht="12" customHeight="1">
      <c r="A59" s="31"/>
      <c r="B59" s="22"/>
      <c r="C59" s="22"/>
      <c r="D59" s="22"/>
      <c r="E59" s="22"/>
      <c r="F59" s="23"/>
      <c r="G59" s="50"/>
      <c r="H59" s="32"/>
      <c r="I59" s="107"/>
    </row>
    <row r="60" spans="1:9" ht="12" customHeight="1">
      <c r="A60" s="19"/>
      <c r="B60" s="9" t="s">
        <v>62</v>
      </c>
      <c r="C60" s="2"/>
      <c r="D60" s="2"/>
      <c r="E60" s="2"/>
      <c r="F60" s="1"/>
      <c r="G60" s="51"/>
      <c r="H60" s="33"/>
      <c r="I60" s="102">
        <f>SUM(I11:I57)</f>
        <v>0</v>
      </c>
    </row>
    <row r="61" spans="1:9" ht="12" customHeight="1">
      <c r="A61" s="26"/>
      <c r="B61" s="24"/>
      <c r="C61" s="24"/>
      <c r="D61" s="24"/>
      <c r="E61" s="24"/>
      <c r="F61" s="25"/>
      <c r="G61" s="52"/>
      <c r="H61" s="34"/>
      <c r="I61" s="108"/>
    </row>
    <row r="62" spans="1:9" ht="12" customHeight="1">
      <c r="A62" s="2"/>
      <c r="B62" s="2"/>
      <c r="C62" s="2"/>
      <c r="D62" s="2"/>
      <c r="E62" s="2"/>
      <c r="F62" s="1"/>
      <c r="G62" s="47"/>
      <c r="H62" s="27"/>
      <c r="I62" s="111"/>
    </row>
    <row r="63" spans="1:9">
      <c r="I63" s="42"/>
    </row>
    <row r="64" spans="1:9">
      <c r="I64" s="42"/>
    </row>
    <row r="65" spans="9:9">
      <c r="I65" s="42"/>
    </row>
    <row r="66" spans="9:9">
      <c r="I66" s="42"/>
    </row>
    <row r="67" spans="9:9">
      <c r="I67" s="42"/>
    </row>
    <row r="68" spans="9:9">
      <c r="I68" s="42"/>
    </row>
    <row r="69" spans="9:9">
      <c r="I69" s="42"/>
    </row>
    <row r="70" spans="9:9">
      <c r="I70" s="42"/>
    </row>
    <row r="71" spans="9:9">
      <c r="I71" s="42"/>
    </row>
    <row r="72" spans="9:9">
      <c r="I72" s="42"/>
    </row>
    <row r="73" spans="9:9">
      <c r="I73" s="42"/>
    </row>
    <row r="74" spans="9:9">
      <c r="I74" s="42"/>
    </row>
    <row r="75" spans="9:9">
      <c r="I75" s="42"/>
    </row>
    <row r="76" spans="9:9">
      <c r="I76" s="42"/>
    </row>
    <row r="77" spans="9:9">
      <c r="I77" s="42"/>
    </row>
    <row r="78" spans="9:9">
      <c r="I78" s="42"/>
    </row>
    <row r="79" spans="9:9">
      <c r="I79" s="42"/>
    </row>
    <row r="80" spans="9:9">
      <c r="I80" s="42"/>
    </row>
    <row r="81" spans="9:9">
      <c r="I81" s="42"/>
    </row>
    <row r="82" spans="9:9">
      <c r="I82" s="42"/>
    </row>
    <row r="83" spans="9:9">
      <c r="I83" s="42"/>
    </row>
    <row r="84" spans="9:9">
      <c r="I84" s="42"/>
    </row>
    <row r="85" spans="9:9">
      <c r="I85" s="42"/>
    </row>
    <row r="86" spans="9:9">
      <c r="I86" s="42"/>
    </row>
    <row r="87" spans="9:9">
      <c r="I87" s="42"/>
    </row>
    <row r="88" spans="9:9">
      <c r="I88" s="42"/>
    </row>
    <row r="89" spans="9:9">
      <c r="I89" s="42"/>
    </row>
    <row r="90" spans="9:9">
      <c r="I90" s="42"/>
    </row>
    <row r="91" spans="9:9">
      <c r="I91" s="42"/>
    </row>
    <row r="92" spans="9:9">
      <c r="I92" s="42"/>
    </row>
    <row r="93" spans="9:9">
      <c r="I93" s="42"/>
    </row>
    <row r="94" spans="9:9">
      <c r="I94" s="42"/>
    </row>
  </sheetData>
  <phoneticPr fontId="0" type="noConversion"/>
  <printOptions horizontalCentered="1" verticalCentered="1"/>
  <pageMargins left="0.7" right="0.7" top="0.75" bottom="0.75" header="0.3" footer="0.3"/>
  <pageSetup paperSize="9" firstPageNumber="8" orientation="portrait" useFirstPageNumber="1" horizontalDpi="300" verticalDpi="300" r:id="rId1"/>
  <headerFooter alignWithMargins="0">
    <oddHeader>&amp;CC2.&amp;P</oddHeader>
    <oddFooter>&amp;L&amp;"Arial,Italic"&amp;8 1006 (ENGACES 02/2016)</oddFooter>
  </headerFooter>
  <rowBreaks count="1" manualBreakCount="1">
    <brk id="130" max="6553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tint="-0.249977111117893"/>
    <pageSetUpPr fitToPage="1"/>
  </sheetPr>
  <dimension ref="A2:J69"/>
  <sheetViews>
    <sheetView showZeros="0" tabSelected="1" view="pageBreakPreview" zoomScale="75" zoomScaleNormal="75" zoomScaleSheetLayoutView="75" workbookViewId="0">
      <selection activeCell="M15" sqref="M15"/>
    </sheetView>
  </sheetViews>
  <sheetFormatPr defaultRowHeight="12.75"/>
  <cols>
    <col min="1" max="1" width="35.140625" style="112" customWidth="1"/>
    <col min="2" max="2" width="9.5703125" style="112" customWidth="1"/>
    <col min="3" max="3" width="16" style="112" customWidth="1"/>
    <col min="4" max="4" width="13.85546875" style="112" customWidth="1"/>
    <col min="5" max="5" width="30.85546875" style="1012" customWidth="1"/>
    <col min="6" max="6" width="12.85546875" style="112" bestFit="1" customWidth="1"/>
    <col min="7" max="7" width="14.140625" style="112" bestFit="1" customWidth="1"/>
    <col min="8" max="8" width="12.5703125" style="112" bestFit="1" customWidth="1"/>
    <col min="9" max="9" width="14.5703125" style="112" bestFit="1" customWidth="1"/>
    <col min="10" max="10" width="13.5703125" style="112" bestFit="1" customWidth="1"/>
    <col min="11" max="253" width="9.140625" style="112"/>
    <col min="254" max="254" width="24.85546875" style="112" customWidth="1"/>
    <col min="255" max="257" width="9.140625" style="112"/>
    <col min="258" max="258" width="17.5703125" style="112" customWidth="1"/>
    <col min="259" max="259" width="4.140625" style="112" customWidth="1"/>
    <col min="260" max="260" width="16.85546875" style="112" customWidth="1"/>
    <col min="261" max="261" width="12" style="112" bestFit="1" customWidth="1"/>
    <col min="262" max="509" width="9.140625" style="112"/>
    <col min="510" max="510" width="24.85546875" style="112" customWidth="1"/>
    <col min="511" max="513" width="9.140625" style="112"/>
    <col min="514" max="514" width="17.5703125" style="112" customWidth="1"/>
    <col min="515" max="515" width="4.140625" style="112" customWidth="1"/>
    <col min="516" max="516" width="16.85546875" style="112" customWidth="1"/>
    <col min="517" max="517" width="12" style="112" bestFit="1" customWidth="1"/>
    <col min="518" max="765" width="9.140625" style="112"/>
    <col min="766" max="766" width="24.85546875" style="112" customWidth="1"/>
    <col min="767" max="769" width="9.140625" style="112"/>
    <col min="770" max="770" width="17.5703125" style="112" customWidth="1"/>
    <col min="771" max="771" width="4.140625" style="112" customWidth="1"/>
    <col min="772" max="772" width="16.85546875" style="112" customWidth="1"/>
    <col min="773" max="773" width="12" style="112" bestFit="1" customWidth="1"/>
    <col min="774" max="1021" width="9.140625" style="112"/>
    <col min="1022" max="1022" width="24.85546875" style="112" customWidth="1"/>
    <col min="1023" max="1025" width="9.140625" style="112"/>
    <col min="1026" max="1026" width="17.5703125" style="112" customWidth="1"/>
    <col min="1027" max="1027" width="4.140625" style="112" customWidth="1"/>
    <col min="1028" max="1028" width="16.85546875" style="112" customWidth="1"/>
    <col min="1029" max="1029" width="12" style="112" bestFit="1" customWidth="1"/>
    <col min="1030" max="1277" width="9.140625" style="112"/>
    <col min="1278" max="1278" width="24.85546875" style="112" customWidth="1"/>
    <col min="1279" max="1281" width="9.140625" style="112"/>
    <col min="1282" max="1282" width="17.5703125" style="112" customWidth="1"/>
    <col min="1283" max="1283" width="4.140625" style="112" customWidth="1"/>
    <col min="1284" max="1284" width="16.85546875" style="112" customWidth="1"/>
    <col min="1285" max="1285" width="12" style="112" bestFit="1" customWidth="1"/>
    <col min="1286" max="1533" width="9.140625" style="112"/>
    <col min="1534" max="1534" width="24.85546875" style="112" customWidth="1"/>
    <col min="1535" max="1537" width="9.140625" style="112"/>
    <col min="1538" max="1538" width="17.5703125" style="112" customWidth="1"/>
    <col min="1539" max="1539" width="4.140625" style="112" customWidth="1"/>
    <col min="1540" max="1540" width="16.85546875" style="112" customWidth="1"/>
    <col min="1541" max="1541" width="12" style="112" bestFit="1" customWidth="1"/>
    <col min="1542" max="1789" width="9.140625" style="112"/>
    <col min="1790" max="1790" width="24.85546875" style="112" customWidth="1"/>
    <col min="1791" max="1793" width="9.140625" style="112"/>
    <col min="1794" max="1794" width="17.5703125" style="112" customWidth="1"/>
    <col min="1795" max="1795" width="4.140625" style="112" customWidth="1"/>
    <col min="1796" max="1796" width="16.85546875" style="112" customWidth="1"/>
    <col min="1797" max="1797" width="12" style="112" bestFit="1" customWidth="1"/>
    <col min="1798" max="2045" width="9.140625" style="112"/>
    <col min="2046" max="2046" width="24.85546875" style="112" customWidth="1"/>
    <col min="2047" max="2049" width="9.140625" style="112"/>
    <col min="2050" max="2050" width="17.5703125" style="112" customWidth="1"/>
    <col min="2051" max="2051" width="4.140625" style="112" customWidth="1"/>
    <col min="2052" max="2052" width="16.85546875" style="112" customWidth="1"/>
    <col min="2053" max="2053" width="12" style="112" bestFit="1" customWidth="1"/>
    <col min="2054" max="2301" width="9.140625" style="112"/>
    <col min="2302" max="2302" width="24.85546875" style="112" customWidth="1"/>
    <col min="2303" max="2305" width="9.140625" style="112"/>
    <col min="2306" max="2306" width="17.5703125" style="112" customWidth="1"/>
    <col min="2307" max="2307" width="4.140625" style="112" customWidth="1"/>
    <col min="2308" max="2308" width="16.85546875" style="112" customWidth="1"/>
    <col min="2309" max="2309" width="12" style="112" bestFit="1" customWidth="1"/>
    <col min="2310" max="2557" width="9.140625" style="112"/>
    <col min="2558" max="2558" width="24.85546875" style="112" customWidth="1"/>
    <col min="2559" max="2561" width="9.140625" style="112"/>
    <col min="2562" max="2562" width="17.5703125" style="112" customWidth="1"/>
    <col min="2563" max="2563" width="4.140625" style="112" customWidth="1"/>
    <col min="2564" max="2564" width="16.85546875" style="112" customWidth="1"/>
    <col min="2565" max="2565" width="12" style="112" bestFit="1" customWidth="1"/>
    <col min="2566" max="2813" width="9.140625" style="112"/>
    <col min="2814" max="2814" width="24.85546875" style="112" customWidth="1"/>
    <col min="2815" max="2817" width="9.140625" style="112"/>
    <col min="2818" max="2818" width="17.5703125" style="112" customWidth="1"/>
    <col min="2819" max="2819" width="4.140625" style="112" customWidth="1"/>
    <col min="2820" max="2820" width="16.85546875" style="112" customWidth="1"/>
    <col min="2821" max="2821" width="12" style="112" bestFit="1" customWidth="1"/>
    <col min="2822" max="3069" width="9.140625" style="112"/>
    <col min="3070" max="3070" width="24.85546875" style="112" customWidth="1"/>
    <col min="3071" max="3073" width="9.140625" style="112"/>
    <col min="3074" max="3074" width="17.5703125" style="112" customWidth="1"/>
    <col min="3075" max="3075" width="4.140625" style="112" customWidth="1"/>
    <col min="3076" max="3076" width="16.85546875" style="112" customWidth="1"/>
    <col min="3077" max="3077" width="12" style="112" bestFit="1" customWidth="1"/>
    <col min="3078" max="3325" width="9.140625" style="112"/>
    <col min="3326" max="3326" width="24.85546875" style="112" customWidth="1"/>
    <col min="3327" max="3329" width="9.140625" style="112"/>
    <col min="3330" max="3330" width="17.5703125" style="112" customWidth="1"/>
    <col min="3331" max="3331" width="4.140625" style="112" customWidth="1"/>
    <col min="3332" max="3332" width="16.85546875" style="112" customWidth="1"/>
    <col min="3333" max="3333" width="12" style="112" bestFit="1" customWidth="1"/>
    <col min="3334" max="3581" width="9.140625" style="112"/>
    <col min="3582" max="3582" width="24.85546875" style="112" customWidth="1"/>
    <col min="3583" max="3585" width="9.140625" style="112"/>
    <col min="3586" max="3586" width="17.5703125" style="112" customWidth="1"/>
    <col min="3587" max="3587" width="4.140625" style="112" customWidth="1"/>
    <col min="3588" max="3588" width="16.85546875" style="112" customWidth="1"/>
    <col min="3589" max="3589" width="12" style="112" bestFit="1" customWidth="1"/>
    <col min="3590" max="3837" width="9.140625" style="112"/>
    <col min="3838" max="3838" width="24.85546875" style="112" customWidth="1"/>
    <col min="3839" max="3841" width="9.140625" style="112"/>
    <col min="3842" max="3842" width="17.5703125" style="112" customWidth="1"/>
    <col min="3843" max="3843" width="4.140625" style="112" customWidth="1"/>
    <col min="3844" max="3844" width="16.85546875" style="112" customWidth="1"/>
    <col min="3845" max="3845" width="12" style="112" bestFit="1" customWidth="1"/>
    <col min="3846" max="4093" width="9.140625" style="112"/>
    <col min="4094" max="4094" width="24.85546875" style="112" customWidth="1"/>
    <col min="4095" max="4097" width="9.140625" style="112"/>
    <col min="4098" max="4098" width="17.5703125" style="112" customWidth="1"/>
    <col min="4099" max="4099" width="4.140625" style="112" customWidth="1"/>
    <col min="4100" max="4100" width="16.85546875" style="112" customWidth="1"/>
    <col min="4101" max="4101" width="12" style="112" bestFit="1" customWidth="1"/>
    <col min="4102" max="4349" width="9.140625" style="112"/>
    <col min="4350" max="4350" width="24.85546875" style="112" customWidth="1"/>
    <col min="4351" max="4353" width="9.140625" style="112"/>
    <col min="4354" max="4354" width="17.5703125" style="112" customWidth="1"/>
    <col min="4355" max="4355" width="4.140625" style="112" customWidth="1"/>
    <col min="4356" max="4356" width="16.85546875" style="112" customWidth="1"/>
    <col min="4357" max="4357" width="12" style="112" bestFit="1" customWidth="1"/>
    <col min="4358" max="4605" width="9.140625" style="112"/>
    <col min="4606" max="4606" width="24.85546875" style="112" customWidth="1"/>
    <col min="4607" max="4609" width="9.140625" style="112"/>
    <col min="4610" max="4610" width="17.5703125" style="112" customWidth="1"/>
    <col min="4611" max="4611" width="4.140625" style="112" customWidth="1"/>
    <col min="4612" max="4612" width="16.85546875" style="112" customWidth="1"/>
    <col min="4613" max="4613" width="12" style="112" bestFit="1" customWidth="1"/>
    <col min="4614" max="4861" width="9.140625" style="112"/>
    <col min="4862" max="4862" width="24.85546875" style="112" customWidth="1"/>
    <col min="4863" max="4865" width="9.140625" style="112"/>
    <col min="4866" max="4866" width="17.5703125" style="112" customWidth="1"/>
    <col min="4867" max="4867" width="4.140625" style="112" customWidth="1"/>
    <col min="4868" max="4868" width="16.85546875" style="112" customWidth="1"/>
    <col min="4869" max="4869" width="12" style="112" bestFit="1" customWidth="1"/>
    <col min="4870" max="5117" width="9.140625" style="112"/>
    <col min="5118" max="5118" width="24.85546875" style="112" customWidth="1"/>
    <col min="5119" max="5121" width="9.140625" style="112"/>
    <col min="5122" max="5122" width="17.5703125" style="112" customWidth="1"/>
    <col min="5123" max="5123" width="4.140625" style="112" customWidth="1"/>
    <col min="5124" max="5124" width="16.85546875" style="112" customWidth="1"/>
    <col min="5125" max="5125" width="12" style="112" bestFit="1" customWidth="1"/>
    <col min="5126" max="5373" width="9.140625" style="112"/>
    <col min="5374" max="5374" width="24.85546875" style="112" customWidth="1"/>
    <col min="5375" max="5377" width="9.140625" style="112"/>
    <col min="5378" max="5378" width="17.5703125" style="112" customWidth="1"/>
    <col min="5379" max="5379" width="4.140625" style="112" customWidth="1"/>
    <col min="5380" max="5380" width="16.85546875" style="112" customWidth="1"/>
    <col min="5381" max="5381" width="12" style="112" bestFit="1" customWidth="1"/>
    <col min="5382" max="5629" width="9.140625" style="112"/>
    <col min="5630" max="5630" width="24.85546875" style="112" customWidth="1"/>
    <col min="5631" max="5633" width="9.140625" style="112"/>
    <col min="5634" max="5634" width="17.5703125" style="112" customWidth="1"/>
    <col min="5635" max="5635" width="4.140625" style="112" customWidth="1"/>
    <col min="5636" max="5636" width="16.85546875" style="112" customWidth="1"/>
    <col min="5637" max="5637" width="12" style="112" bestFit="1" customWidth="1"/>
    <col min="5638" max="5885" width="9.140625" style="112"/>
    <col min="5886" max="5886" width="24.85546875" style="112" customWidth="1"/>
    <col min="5887" max="5889" width="9.140625" style="112"/>
    <col min="5890" max="5890" width="17.5703125" style="112" customWidth="1"/>
    <col min="5891" max="5891" width="4.140625" style="112" customWidth="1"/>
    <col min="5892" max="5892" width="16.85546875" style="112" customWidth="1"/>
    <col min="5893" max="5893" width="12" style="112" bestFit="1" customWidth="1"/>
    <col min="5894" max="6141" width="9.140625" style="112"/>
    <col min="6142" max="6142" width="24.85546875" style="112" customWidth="1"/>
    <col min="6143" max="6145" width="9.140625" style="112"/>
    <col min="6146" max="6146" width="17.5703125" style="112" customWidth="1"/>
    <col min="6147" max="6147" width="4.140625" style="112" customWidth="1"/>
    <col min="6148" max="6148" width="16.85546875" style="112" customWidth="1"/>
    <col min="6149" max="6149" width="12" style="112" bestFit="1" customWidth="1"/>
    <col min="6150" max="6397" width="9.140625" style="112"/>
    <col min="6398" max="6398" width="24.85546875" style="112" customWidth="1"/>
    <col min="6399" max="6401" width="9.140625" style="112"/>
    <col min="6402" max="6402" width="17.5703125" style="112" customWidth="1"/>
    <col min="6403" max="6403" width="4.140625" style="112" customWidth="1"/>
    <col min="6404" max="6404" width="16.85546875" style="112" customWidth="1"/>
    <col min="6405" max="6405" width="12" style="112" bestFit="1" customWidth="1"/>
    <col min="6406" max="6653" width="9.140625" style="112"/>
    <col min="6654" max="6654" width="24.85546875" style="112" customWidth="1"/>
    <col min="6655" max="6657" width="9.140625" style="112"/>
    <col min="6658" max="6658" width="17.5703125" style="112" customWidth="1"/>
    <col min="6659" max="6659" width="4.140625" style="112" customWidth="1"/>
    <col min="6660" max="6660" width="16.85546875" style="112" customWidth="1"/>
    <col min="6661" max="6661" width="12" style="112" bestFit="1" customWidth="1"/>
    <col min="6662" max="6909" width="9.140625" style="112"/>
    <col min="6910" max="6910" width="24.85546875" style="112" customWidth="1"/>
    <col min="6911" max="6913" width="9.140625" style="112"/>
    <col min="6914" max="6914" width="17.5703125" style="112" customWidth="1"/>
    <col min="6915" max="6915" width="4.140625" style="112" customWidth="1"/>
    <col min="6916" max="6916" width="16.85546875" style="112" customWidth="1"/>
    <col min="6917" max="6917" width="12" style="112" bestFit="1" customWidth="1"/>
    <col min="6918" max="7165" width="9.140625" style="112"/>
    <col min="7166" max="7166" width="24.85546875" style="112" customWidth="1"/>
    <col min="7167" max="7169" width="9.140625" style="112"/>
    <col min="7170" max="7170" width="17.5703125" style="112" customWidth="1"/>
    <col min="7171" max="7171" width="4.140625" style="112" customWidth="1"/>
    <col min="7172" max="7172" width="16.85546875" style="112" customWidth="1"/>
    <col min="7173" max="7173" width="12" style="112" bestFit="1" customWidth="1"/>
    <col min="7174" max="7421" width="9.140625" style="112"/>
    <col min="7422" max="7422" width="24.85546875" style="112" customWidth="1"/>
    <col min="7423" max="7425" width="9.140625" style="112"/>
    <col min="7426" max="7426" width="17.5703125" style="112" customWidth="1"/>
    <col min="7427" max="7427" width="4.140625" style="112" customWidth="1"/>
    <col min="7428" max="7428" width="16.85546875" style="112" customWidth="1"/>
    <col min="7429" max="7429" width="12" style="112" bestFit="1" customWidth="1"/>
    <col min="7430" max="7677" width="9.140625" style="112"/>
    <col min="7678" max="7678" width="24.85546875" style="112" customWidth="1"/>
    <col min="7679" max="7681" width="9.140625" style="112"/>
    <col min="7682" max="7682" width="17.5703125" style="112" customWidth="1"/>
    <col min="7683" max="7683" width="4.140625" style="112" customWidth="1"/>
    <col min="7684" max="7684" width="16.85546875" style="112" customWidth="1"/>
    <col min="7685" max="7685" width="12" style="112" bestFit="1" customWidth="1"/>
    <col min="7686" max="7933" width="9.140625" style="112"/>
    <col min="7934" max="7934" width="24.85546875" style="112" customWidth="1"/>
    <col min="7935" max="7937" width="9.140625" style="112"/>
    <col min="7938" max="7938" width="17.5703125" style="112" customWidth="1"/>
    <col min="7939" max="7939" width="4.140625" style="112" customWidth="1"/>
    <col min="7940" max="7940" width="16.85546875" style="112" customWidth="1"/>
    <col min="7941" max="7941" width="12" style="112" bestFit="1" customWidth="1"/>
    <col min="7942" max="8189" width="9.140625" style="112"/>
    <col min="8190" max="8190" width="24.85546875" style="112" customWidth="1"/>
    <col min="8191" max="8193" width="9.140625" style="112"/>
    <col min="8194" max="8194" width="17.5703125" style="112" customWidth="1"/>
    <col min="8195" max="8195" width="4.140625" style="112" customWidth="1"/>
    <col min="8196" max="8196" width="16.85546875" style="112" customWidth="1"/>
    <col min="8197" max="8197" width="12" style="112" bestFit="1" customWidth="1"/>
    <col min="8198" max="8445" width="9.140625" style="112"/>
    <col min="8446" max="8446" width="24.85546875" style="112" customWidth="1"/>
    <col min="8447" max="8449" width="9.140625" style="112"/>
    <col min="8450" max="8450" width="17.5703125" style="112" customWidth="1"/>
    <col min="8451" max="8451" width="4.140625" style="112" customWidth="1"/>
    <col min="8452" max="8452" width="16.85546875" style="112" customWidth="1"/>
    <col min="8453" max="8453" width="12" style="112" bestFit="1" customWidth="1"/>
    <col min="8454" max="8701" width="9.140625" style="112"/>
    <col min="8702" max="8702" width="24.85546875" style="112" customWidth="1"/>
    <col min="8703" max="8705" width="9.140625" style="112"/>
    <col min="8706" max="8706" width="17.5703125" style="112" customWidth="1"/>
    <col min="8707" max="8707" width="4.140625" style="112" customWidth="1"/>
    <col min="8708" max="8708" width="16.85546875" style="112" customWidth="1"/>
    <col min="8709" max="8709" width="12" style="112" bestFit="1" customWidth="1"/>
    <col min="8710" max="8957" width="9.140625" style="112"/>
    <col min="8958" max="8958" width="24.85546875" style="112" customWidth="1"/>
    <col min="8959" max="8961" width="9.140625" style="112"/>
    <col min="8962" max="8962" width="17.5703125" style="112" customWidth="1"/>
    <col min="8963" max="8963" width="4.140625" style="112" customWidth="1"/>
    <col min="8964" max="8964" width="16.85546875" style="112" customWidth="1"/>
    <col min="8965" max="8965" width="12" style="112" bestFit="1" customWidth="1"/>
    <col min="8966" max="9213" width="9.140625" style="112"/>
    <col min="9214" max="9214" width="24.85546875" style="112" customWidth="1"/>
    <col min="9215" max="9217" width="9.140625" style="112"/>
    <col min="9218" max="9218" width="17.5703125" style="112" customWidth="1"/>
    <col min="9219" max="9219" width="4.140625" style="112" customWidth="1"/>
    <col min="9220" max="9220" width="16.85546875" style="112" customWidth="1"/>
    <col min="9221" max="9221" width="12" style="112" bestFit="1" customWidth="1"/>
    <col min="9222" max="9469" width="9.140625" style="112"/>
    <col min="9470" max="9470" width="24.85546875" style="112" customWidth="1"/>
    <col min="9471" max="9473" width="9.140625" style="112"/>
    <col min="9474" max="9474" width="17.5703125" style="112" customWidth="1"/>
    <col min="9475" max="9475" width="4.140625" style="112" customWidth="1"/>
    <col min="9476" max="9476" width="16.85546875" style="112" customWidth="1"/>
    <col min="9477" max="9477" width="12" style="112" bestFit="1" customWidth="1"/>
    <col min="9478" max="9725" width="9.140625" style="112"/>
    <col min="9726" max="9726" width="24.85546875" style="112" customWidth="1"/>
    <col min="9727" max="9729" width="9.140625" style="112"/>
    <col min="9730" max="9730" width="17.5703125" style="112" customWidth="1"/>
    <col min="9731" max="9731" width="4.140625" style="112" customWidth="1"/>
    <col min="9732" max="9732" width="16.85546875" style="112" customWidth="1"/>
    <col min="9733" max="9733" width="12" style="112" bestFit="1" customWidth="1"/>
    <col min="9734" max="9981" width="9.140625" style="112"/>
    <col min="9982" max="9982" width="24.85546875" style="112" customWidth="1"/>
    <col min="9983" max="9985" width="9.140625" style="112"/>
    <col min="9986" max="9986" width="17.5703125" style="112" customWidth="1"/>
    <col min="9987" max="9987" width="4.140625" style="112" customWidth="1"/>
    <col min="9988" max="9988" width="16.85546875" style="112" customWidth="1"/>
    <col min="9989" max="9989" width="12" style="112" bestFit="1" customWidth="1"/>
    <col min="9990" max="10237" width="9.140625" style="112"/>
    <col min="10238" max="10238" width="24.85546875" style="112" customWidth="1"/>
    <col min="10239" max="10241" width="9.140625" style="112"/>
    <col min="10242" max="10242" width="17.5703125" style="112" customWidth="1"/>
    <col min="10243" max="10243" width="4.140625" style="112" customWidth="1"/>
    <col min="10244" max="10244" width="16.85546875" style="112" customWidth="1"/>
    <col min="10245" max="10245" width="12" style="112" bestFit="1" customWidth="1"/>
    <col min="10246" max="10493" width="9.140625" style="112"/>
    <col min="10494" max="10494" width="24.85546875" style="112" customWidth="1"/>
    <col min="10495" max="10497" width="9.140625" style="112"/>
    <col min="10498" max="10498" width="17.5703125" style="112" customWidth="1"/>
    <col min="10499" max="10499" width="4.140625" style="112" customWidth="1"/>
    <col min="10500" max="10500" width="16.85546875" style="112" customWidth="1"/>
    <col min="10501" max="10501" width="12" style="112" bestFit="1" customWidth="1"/>
    <col min="10502" max="10749" width="9.140625" style="112"/>
    <col min="10750" max="10750" width="24.85546875" style="112" customWidth="1"/>
    <col min="10751" max="10753" width="9.140625" style="112"/>
    <col min="10754" max="10754" width="17.5703125" style="112" customWidth="1"/>
    <col min="10755" max="10755" width="4.140625" style="112" customWidth="1"/>
    <col min="10756" max="10756" width="16.85546875" style="112" customWidth="1"/>
    <col min="10757" max="10757" width="12" style="112" bestFit="1" customWidth="1"/>
    <col min="10758" max="11005" width="9.140625" style="112"/>
    <col min="11006" max="11006" width="24.85546875" style="112" customWidth="1"/>
    <col min="11007" max="11009" width="9.140625" style="112"/>
    <col min="11010" max="11010" width="17.5703125" style="112" customWidth="1"/>
    <col min="11011" max="11011" width="4.140625" style="112" customWidth="1"/>
    <col min="11012" max="11012" width="16.85546875" style="112" customWidth="1"/>
    <col min="11013" max="11013" width="12" style="112" bestFit="1" customWidth="1"/>
    <col min="11014" max="11261" width="9.140625" style="112"/>
    <col min="11262" max="11262" width="24.85546875" style="112" customWidth="1"/>
    <col min="11263" max="11265" width="9.140625" style="112"/>
    <col min="11266" max="11266" width="17.5703125" style="112" customWidth="1"/>
    <col min="11267" max="11267" width="4.140625" style="112" customWidth="1"/>
    <col min="11268" max="11268" width="16.85546875" style="112" customWidth="1"/>
    <col min="11269" max="11269" width="12" style="112" bestFit="1" customWidth="1"/>
    <col min="11270" max="11517" width="9.140625" style="112"/>
    <col min="11518" max="11518" width="24.85546875" style="112" customWidth="1"/>
    <col min="11519" max="11521" width="9.140625" style="112"/>
    <col min="11522" max="11522" width="17.5703125" style="112" customWidth="1"/>
    <col min="11523" max="11523" width="4.140625" style="112" customWidth="1"/>
    <col min="11524" max="11524" width="16.85546875" style="112" customWidth="1"/>
    <col min="11525" max="11525" width="12" style="112" bestFit="1" customWidth="1"/>
    <col min="11526" max="11773" width="9.140625" style="112"/>
    <col min="11774" max="11774" width="24.85546875" style="112" customWidth="1"/>
    <col min="11775" max="11777" width="9.140625" style="112"/>
    <col min="11778" max="11778" width="17.5703125" style="112" customWidth="1"/>
    <col min="11779" max="11779" width="4.140625" style="112" customWidth="1"/>
    <col min="11780" max="11780" width="16.85546875" style="112" customWidth="1"/>
    <col min="11781" max="11781" width="12" style="112" bestFit="1" customWidth="1"/>
    <col min="11782" max="12029" width="9.140625" style="112"/>
    <col min="12030" max="12030" width="24.85546875" style="112" customWidth="1"/>
    <col min="12031" max="12033" width="9.140625" style="112"/>
    <col min="12034" max="12034" width="17.5703125" style="112" customWidth="1"/>
    <col min="12035" max="12035" width="4.140625" style="112" customWidth="1"/>
    <col min="12036" max="12036" width="16.85546875" style="112" customWidth="1"/>
    <col min="12037" max="12037" width="12" style="112" bestFit="1" customWidth="1"/>
    <col min="12038" max="12285" width="9.140625" style="112"/>
    <col min="12286" max="12286" width="24.85546875" style="112" customWidth="1"/>
    <col min="12287" max="12289" width="9.140625" style="112"/>
    <col min="12290" max="12290" width="17.5703125" style="112" customWidth="1"/>
    <col min="12291" max="12291" width="4.140625" style="112" customWidth="1"/>
    <col min="12292" max="12292" width="16.85546875" style="112" customWidth="1"/>
    <col min="12293" max="12293" width="12" style="112" bestFit="1" customWidth="1"/>
    <col min="12294" max="12541" width="9.140625" style="112"/>
    <col min="12542" max="12542" width="24.85546875" style="112" customWidth="1"/>
    <col min="12543" max="12545" width="9.140625" style="112"/>
    <col min="12546" max="12546" width="17.5703125" style="112" customWidth="1"/>
    <col min="12547" max="12547" width="4.140625" style="112" customWidth="1"/>
    <col min="12548" max="12548" width="16.85546875" style="112" customWidth="1"/>
    <col min="12549" max="12549" width="12" style="112" bestFit="1" customWidth="1"/>
    <col min="12550" max="12797" width="9.140625" style="112"/>
    <col min="12798" max="12798" width="24.85546875" style="112" customWidth="1"/>
    <col min="12799" max="12801" width="9.140625" style="112"/>
    <col min="12802" max="12802" width="17.5703125" style="112" customWidth="1"/>
    <col min="12803" max="12803" width="4.140625" style="112" customWidth="1"/>
    <col min="12804" max="12804" width="16.85546875" style="112" customWidth="1"/>
    <col min="12805" max="12805" width="12" style="112" bestFit="1" customWidth="1"/>
    <col min="12806" max="13053" width="9.140625" style="112"/>
    <col min="13054" max="13054" width="24.85546875" style="112" customWidth="1"/>
    <col min="13055" max="13057" width="9.140625" style="112"/>
    <col min="13058" max="13058" width="17.5703125" style="112" customWidth="1"/>
    <col min="13059" max="13059" width="4.140625" style="112" customWidth="1"/>
    <col min="13060" max="13060" width="16.85546875" style="112" customWidth="1"/>
    <col min="13061" max="13061" width="12" style="112" bestFit="1" customWidth="1"/>
    <col min="13062" max="13309" width="9.140625" style="112"/>
    <col min="13310" max="13310" width="24.85546875" style="112" customWidth="1"/>
    <col min="13311" max="13313" width="9.140625" style="112"/>
    <col min="13314" max="13314" width="17.5703125" style="112" customWidth="1"/>
    <col min="13315" max="13315" width="4.140625" style="112" customWidth="1"/>
    <col min="13316" max="13316" width="16.85546875" style="112" customWidth="1"/>
    <col min="13317" max="13317" width="12" style="112" bestFit="1" customWidth="1"/>
    <col min="13318" max="13565" width="9.140625" style="112"/>
    <col min="13566" max="13566" width="24.85546875" style="112" customWidth="1"/>
    <col min="13567" max="13569" width="9.140625" style="112"/>
    <col min="13570" max="13570" width="17.5703125" style="112" customWidth="1"/>
    <col min="13571" max="13571" width="4.140625" style="112" customWidth="1"/>
    <col min="13572" max="13572" width="16.85546875" style="112" customWidth="1"/>
    <col min="13573" max="13573" width="12" style="112" bestFit="1" customWidth="1"/>
    <col min="13574" max="13821" width="9.140625" style="112"/>
    <col min="13822" max="13822" width="24.85546875" style="112" customWidth="1"/>
    <col min="13823" max="13825" width="9.140625" style="112"/>
    <col min="13826" max="13826" width="17.5703125" style="112" customWidth="1"/>
    <col min="13827" max="13827" width="4.140625" style="112" customWidth="1"/>
    <col min="13828" max="13828" width="16.85546875" style="112" customWidth="1"/>
    <col min="13829" max="13829" width="12" style="112" bestFit="1" customWidth="1"/>
    <col min="13830" max="14077" width="9.140625" style="112"/>
    <col min="14078" max="14078" width="24.85546875" style="112" customWidth="1"/>
    <col min="14079" max="14081" width="9.140625" style="112"/>
    <col min="14082" max="14082" width="17.5703125" style="112" customWidth="1"/>
    <col min="14083" max="14083" width="4.140625" style="112" customWidth="1"/>
    <col min="14084" max="14084" width="16.85546875" style="112" customWidth="1"/>
    <col min="14085" max="14085" width="12" style="112" bestFit="1" customWidth="1"/>
    <col min="14086" max="14333" width="9.140625" style="112"/>
    <col min="14334" max="14334" width="24.85546875" style="112" customWidth="1"/>
    <col min="14335" max="14337" width="9.140625" style="112"/>
    <col min="14338" max="14338" width="17.5703125" style="112" customWidth="1"/>
    <col min="14339" max="14339" width="4.140625" style="112" customWidth="1"/>
    <col min="14340" max="14340" width="16.85546875" style="112" customWidth="1"/>
    <col min="14341" max="14341" width="12" style="112" bestFit="1" customWidth="1"/>
    <col min="14342" max="14589" width="9.140625" style="112"/>
    <col min="14590" max="14590" width="24.85546875" style="112" customWidth="1"/>
    <col min="14591" max="14593" width="9.140625" style="112"/>
    <col min="14594" max="14594" width="17.5703125" style="112" customWidth="1"/>
    <col min="14595" max="14595" width="4.140625" style="112" customWidth="1"/>
    <col min="14596" max="14596" width="16.85546875" style="112" customWidth="1"/>
    <col min="14597" max="14597" width="12" style="112" bestFit="1" customWidth="1"/>
    <col min="14598" max="14845" width="9.140625" style="112"/>
    <col min="14846" max="14846" width="24.85546875" style="112" customWidth="1"/>
    <col min="14847" max="14849" width="9.140625" style="112"/>
    <col min="14850" max="14850" width="17.5703125" style="112" customWidth="1"/>
    <col min="14851" max="14851" width="4.140625" style="112" customWidth="1"/>
    <col min="14852" max="14852" width="16.85546875" style="112" customWidth="1"/>
    <col min="14853" max="14853" width="12" style="112" bestFit="1" customWidth="1"/>
    <col min="14854" max="15101" width="9.140625" style="112"/>
    <col min="15102" max="15102" width="24.85546875" style="112" customWidth="1"/>
    <col min="15103" max="15105" width="9.140625" style="112"/>
    <col min="15106" max="15106" width="17.5703125" style="112" customWidth="1"/>
    <col min="15107" max="15107" width="4.140625" style="112" customWidth="1"/>
    <col min="15108" max="15108" width="16.85546875" style="112" customWidth="1"/>
    <col min="15109" max="15109" width="12" style="112" bestFit="1" customWidth="1"/>
    <col min="15110" max="15357" width="9.140625" style="112"/>
    <col min="15358" max="15358" width="24.85546875" style="112" customWidth="1"/>
    <col min="15359" max="15361" width="9.140625" style="112"/>
    <col min="15362" max="15362" width="17.5703125" style="112" customWidth="1"/>
    <col min="15363" max="15363" width="4.140625" style="112" customWidth="1"/>
    <col min="15364" max="15364" width="16.85546875" style="112" customWidth="1"/>
    <col min="15365" max="15365" width="12" style="112" bestFit="1" customWidth="1"/>
    <col min="15366" max="15613" width="9.140625" style="112"/>
    <col min="15614" max="15614" width="24.85546875" style="112" customWidth="1"/>
    <col min="15615" max="15617" width="9.140625" style="112"/>
    <col min="15618" max="15618" width="17.5703125" style="112" customWidth="1"/>
    <col min="15619" max="15619" width="4.140625" style="112" customWidth="1"/>
    <col min="15620" max="15620" width="16.85546875" style="112" customWidth="1"/>
    <col min="15621" max="15621" width="12" style="112" bestFit="1" customWidth="1"/>
    <col min="15622" max="15869" width="9.140625" style="112"/>
    <col min="15870" max="15870" width="24.85546875" style="112" customWidth="1"/>
    <col min="15871" max="15873" width="9.140625" style="112"/>
    <col min="15874" max="15874" width="17.5703125" style="112" customWidth="1"/>
    <col min="15875" max="15875" width="4.140625" style="112" customWidth="1"/>
    <col min="15876" max="15876" width="16.85546875" style="112" customWidth="1"/>
    <col min="15877" max="15877" width="12" style="112" bestFit="1" customWidth="1"/>
    <col min="15878" max="16125" width="9.140625" style="112"/>
    <col min="16126" max="16126" width="24.85546875" style="112" customWidth="1"/>
    <col min="16127" max="16129" width="9.140625" style="112"/>
    <col min="16130" max="16130" width="17.5703125" style="112" customWidth="1"/>
    <col min="16131" max="16131" width="4.140625" style="112" customWidth="1"/>
    <col min="16132" max="16132" width="16.85546875" style="112" customWidth="1"/>
    <col min="16133" max="16133" width="12" style="112" bestFit="1" customWidth="1"/>
    <col min="16134" max="16384" width="9.140625" style="112"/>
  </cols>
  <sheetData>
    <row r="2" spans="1:8">
      <c r="A2" s="127" t="s">
        <v>490</v>
      </c>
      <c r="B2" s="127" t="str">
        <f>'1200A'!C2</f>
        <v xml:space="preserve">MOHOKARE LOCAL MUNICIPALITY </v>
      </c>
    </row>
    <row r="3" spans="1:8">
      <c r="A3" s="127"/>
    </row>
    <row r="4" spans="1:8">
      <c r="A4" s="127" t="s">
        <v>491</v>
      </c>
      <c r="B4" s="112" t="str">
        <f>'1200A'!C4</f>
        <v>SCM/MOH/02/2026</v>
      </c>
    </row>
    <row r="5" spans="1:8">
      <c r="A5" s="127"/>
    </row>
    <row r="6" spans="1:8">
      <c r="A6" s="127" t="s">
        <v>492</v>
      </c>
      <c r="B6" s="112" t="str">
        <f>'1200A'!C6</f>
        <v>ROLELEYATHUNYA/ROUXVILLE: CONSTRUCTION OF THE SPORTS GROUND</v>
      </c>
    </row>
    <row r="7" spans="1:8">
      <c r="A7" s="127"/>
      <c r="B7" s="112" t="str">
        <f>'1200A'!C7</f>
        <v>(PHASE 2)</v>
      </c>
    </row>
    <row r="9" spans="1:8" ht="15.75">
      <c r="A9" s="200" t="s">
        <v>341</v>
      </c>
      <c r="B9" s="113"/>
      <c r="C9" s="114"/>
      <c r="D9" s="115"/>
    </row>
    <row r="10" spans="1:8">
      <c r="A10" s="116"/>
      <c r="B10" s="113"/>
      <c r="C10" s="114"/>
      <c r="D10" s="115"/>
      <c r="E10" s="1013"/>
    </row>
    <row r="11" spans="1:8">
      <c r="A11" s="116"/>
      <c r="B11" s="113"/>
      <c r="C11" s="114"/>
      <c r="D11" s="115"/>
      <c r="E11" s="1014" t="s">
        <v>147</v>
      </c>
    </row>
    <row r="12" spans="1:8">
      <c r="A12" s="116"/>
      <c r="B12" s="113"/>
      <c r="C12" s="114"/>
      <c r="D12" s="115"/>
      <c r="E12" s="1015"/>
    </row>
    <row r="13" spans="1:8">
      <c r="A13" s="119" t="str">
        <f>'1200A'!I14</f>
        <v>SECTION 1200 A</v>
      </c>
      <c r="B13" s="120"/>
      <c r="C13" s="121"/>
      <c r="D13" s="122"/>
      <c r="E13" s="1016"/>
    </row>
    <row r="14" spans="1:8">
      <c r="B14" s="113"/>
      <c r="C14" s="114"/>
      <c r="E14" s="1016"/>
    </row>
    <row r="15" spans="1:8">
      <c r="A15" s="123" t="str">
        <f>'1200C'!I1</f>
        <v>SECTION 1200 C</v>
      </c>
      <c r="B15" s="120"/>
      <c r="C15" s="121"/>
      <c r="D15" s="122"/>
      <c r="E15" s="1017"/>
      <c r="F15" s="275"/>
      <c r="G15" s="1012">
        <f>SUM(E15:E45)</f>
        <v>0</v>
      </c>
      <c r="H15" s="1012">
        <f>G15*10%</f>
        <v>0</v>
      </c>
    </row>
    <row r="16" spans="1:8">
      <c r="A16" s="276"/>
      <c r="B16" s="113"/>
      <c r="C16" s="114"/>
      <c r="E16" s="1016"/>
      <c r="F16" s="275"/>
    </row>
    <row r="17" spans="1:8">
      <c r="A17" s="123" t="str">
        <f>'1200D'!I1</f>
        <v>SECTION 1200 D</v>
      </c>
      <c r="B17" s="120"/>
      <c r="C17" s="121"/>
      <c r="D17" s="122"/>
      <c r="E17" s="1017"/>
      <c r="F17" s="275"/>
    </row>
    <row r="18" spans="1:8">
      <c r="B18" s="113"/>
      <c r="C18" s="114"/>
      <c r="E18" s="1016"/>
    </row>
    <row r="19" spans="1:8">
      <c r="A19" s="124" t="str">
        <f>'1200DB '!I1</f>
        <v xml:space="preserve">                  SECTION 1200 DB</v>
      </c>
      <c r="B19" s="120"/>
      <c r="C19" s="121"/>
      <c r="D19" s="122"/>
      <c r="E19" s="1017"/>
    </row>
    <row r="20" spans="1:8">
      <c r="A20" s="788"/>
      <c r="B20" s="789"/>
      <c r="C20" s="790"/>
      <c r="D20" s="271"/>
      <c r="E20" s="1016"/>
    </row>
    <row r="21" spans="1:8">
      <c r="A21" s="124" t="str">
        <f>'1200G'!I1</f>
        <v xml:space="preserve">                  SECTION 1200 G</v>
      </c>
      <c r="B21" s="120"/>
      <c r="C21" s="121"/>
      <c r="D21" s="122"/>
      <c r="E21" s="1017"/>
      <c r="G21" s="275"/>
    </row>
    <row r="22" spans="1:8">
      <c r="A22" s="117"/>
      <c r="B22" s="113"/>
      <c r="C22" s="114"/>
      <c r="E22" s="1016"/>
    </row>
    <row r="23" spans="1:8">
      <c r="A23" s="124" t="str">
        <f>+'1200H'!I1</f>
        <v>SECTION 1200 H</v>
      </c>
      <c r="B23" s="120"/>
      <c r="C23" s="121"/>
      <c r="D23" s="122"/>
      <c r="E23" s="1017"/>
    </row>
    <row r="24" spans="1:8">
      <c r="A24" s="117"/>
      <c r="B24" s="113"/>
      <c r="C24" s="114"/>
      <c r="E24" s="1016"/>
    </row>
    <row r="25" spans="1:8">
      <c r="A25" s="124" t="str">
        <f>'1200L '!I1</f>
        <v>SECTION 1200 L</v>
      </c>
      <c r="B25" s="120"/>
      <c r="C25" s="121"/>
      <c r="D25" s="122"/>
      <c r="E25" s="1017"/>
    </row>
    <row r="26" spans="1:8" ht="15" customHeight="1">
      <c r="A26" s="117"/>
      <c r="B26" s="113"/>
      <c r="C26" s="114"/>
      <c r="E26" s="1016"/>
    </row>
    <row r="27" spans="1:8">
      <c r="A27" s="124" t="str">
        <f>'1200LB'!I1</f>
        <v xml:space="preserve">                  SECTION 1200 LB</v>
      </c>
      <c r="B27" s="120"/>
      <c r="C27" s="121"/>
      <c r="D27" s="122"/>
      <c r="E27" s="1017"/>
      <c r="H27" s="1012"/>
    </row>
    <row r="28" spans="1:8">
      <c r="A28" s="117"/>
      <c r="B28" s="113"/>
      <c r="C28" s="114"/>
      <c r="E28" s="1016"/>
    </row>
    <row r="29" spans="1:8">
      <c r="A29" s="124" t="str">
        <f>'1200LD '!I1</f>
        <v xml:space="preserve">                  SECTION 1200 LD</v>
      </c>
      <c r="B29" s="120"/>
      <c r="C29" s="121"/>
      <c r="D29" s="122"/>
      <c r="E29" s="1017"/>
      <c r="F29" s="275"/>
    </row>
    <row r="30" spans="1:8">
      <c r="A30" s="117"/>
      <c r="B30" s="113"/>
      <c r="C30" s="114"/>
      <c r="E30" s="1016"/>
    </row>
    <row r="31" spans="1:8">
      <c r="A31" s="124" t="str">
        <f>'1200LK'!I1</f>
        <v xml:space="preserve">                 SECTION 1200 LK</v>
      </c>
      <c r="B31" s="120"/>
      <c r="C31" s="121"/>
      <c r="D31" s="122"/>
      <c r="E31" s="1017"/>
    </row>
    <row r="32" spans="1:8">
      <c r="A32" s="816"/>
      <c r="B32" s="113"/>
      <c r="C32" s="114"/>
      <c r="E32" s="1016"/>
    </row>
    <row r="33" spans="1:6">
      <c r="A33" s="124" t="str">
        <f>'1200MJ'!I1</f>
        <v xml:space="preserve">                SECTION 1200 MJ</v>
      </c>
      <c r="B33" s="120"/>
      <c r="C33" s="121"/>
      <c r="D33" s="122"/>
      <c r="E33" s="1017"/>
    </row>
    <row r="34" spans="1:6">
      <c r="A34" s="816"/>
      <c r="B34" s="113"/>
      <c r="C34" s="114"/>
      <c r="E34" s="1016"/>
    </row>
    <row r="35" spans="1:6">
      <c r="A35" s="124" t="str">
        <f>'1200MK'!I1</f>
        <v xml:space="preserve">                SECTION 1200 MK</v>
      </c>
      <c r="B35" s="120"/>
      <c r="C35" s="121"/>
      <c r="D35" s="122"/>
      <c r="E35" s="1017"/>
    </row>
    <row r="36" spans="1:6">
      <c r="A36" s="816"/>
      <c r="B36" s="113"/>
      <c r="C36" s="114"/>
      <c r="E36" s="1016"/>
    </row>
    <row r="37" spans="1:6">
      <c r="A37" s="124" t="str">
        <f>'PART PA'!I1</f>
        <v xml:space="preserve">             PARTICULAR SPECIFICATION PA</v>
      </c>
      <c r="B37" s="120"/>
      <c r="C37" s="121"/>
      <c r="D37" s="122"/>
      <c r="E37" s="1017"/>
    </row>
    <row r="38" spans="1:6">
      <c r="A38" s="191"/>
      <c r="E38" s="1016"/>
    </row>
    <row r="39" spans="1:6">
      <c r="A39" s="171" t="str">
        <f>'PART PD'!I1</f>
        <v xml:space="preserve">             PARTICULAR SPECIFICATION PD</v>
      </c>
      <c r="B39" s="125"/>
      <c r="C39" s="125"/>
      <c r="D39" s="122"/>
      <c r="E39" s="1018"/>
      <c r="F39" s="855"/>
    </row>
    <row r="40" spans="1:6">
      <c r="A40" s="685"/>
      <c r="B40" s="686"/>
      <c r="C40" s="686"/>
      <c r="D40" s="271"/>
      <c r="E40" s="1019"/>
      <c r="F40" s="855"/>
    </row>
    <row r="41" spans="1:6">
      <c r="A41" s="171" t="str">
        <f>'PART PV'!I2</f>
        <v xml:space="preserve">             PARTICULAR SPECIFICATION PV: SYNTHETIC MULTI-PURPOSE</v>
      </c>
      <c r="B41" s="125"/>
      <c r="C41" s="125"/>
      <c r="D41" s="122"/>
      <c r="E41" s="1018"/>
      <c r="F41" s="855"/>
    </row>
    <row r="42" spans="1:6">
      <c r="A42" s="191"/>
      <c r="D42" s="272"/>
      <c r="F42" s="855"/>
    </row>
    <row r="43" spans="1:6">
      <c r="A43" s="171" t="str">
        <f>'Bill 1'!I1</f>
        <v xml:space="preserve">                  ELECTRICAL  BILL 1</v>
      </c>
      <c r="B43" s="125"/>
      <c r="C43" s="125"/>
      <c r="D43" s="122"/>
      <c r="E43" s="1020"/>
      <c r="F43" s="855"/>
    </row>
    <row r="44" spans="1:6">
      <c r="A44" s="191"/>
      <c r="E44" s="1021"/>
      <c r="F44" s="855"/>
    </row>
    <row r="45" spans="1:6">
      <c r="A45" s="171" t="str">
        <f>'Bill 2'!I1</f>
        <v xml:space="preserve">                  ELECTRICAL  BILL 2 </v>
      </c>
      <c r="B45" s="125"/>
      <c r="C45" s="125"/>
      <c r="D45" s="272"/>
      <c r="E45" s="1020"/>
      <c r="F45" s="855"/>
    </row>
    <row r="46" spans="1:6">
      <c r="A46" s="191"/>
      <c r="D46" s="271"/>
      <c r="E46" s="1022"/>
    </row>
    <row r="47" spans="1:6">
      <c r="A47" s="118" t="s">
        <v>291</v>
      </c>
      <c r="B47" s="146"/>
      <c r="C47" s="146"/>
      <c r="D47" s="146"/>
      <c r="E47" s="1023"/>
    </row>
    <row r="48" spans="1:6">
      <c r="A48" s="146"/>
      <c r="B48" s="146"/>
      <c r="C48" s="146"/>
      <c r="D48" s="146"/>
      <c r="E48" s="1024"/>
    </row>
    <row r="49" spans="1:10">
      <c r="A49" s="127" t="s">
        <v>975</v>
      </c>
      <c r="B49" s="146"/>
      <c r="C49" s="146"/>
      <c r="D49" s="146"/>
      <c r="E49" s="1024"/>
    </row>
    <row r="50" spans="1:10">
      <c r="A50" s="127" t="s">
        <v>488</v>
      </c>
      <c r="B50" s="146"/>
      <c r="C50" s="146"/>
      <c r="D50" s="146"/>
      <c r="E50" s="1024"/>
    </row>
    <row r="51" spans="1:10">
      <c r="A51" s="127" t="s">
        <v>489</v>
      </c>
      <c r="B51" s="146"/>
      <c r="C51" s="146"/>
      <c r="D51" s="146"/>
      <c r="E51" s="1023"/>
    </row>
    <row r="52" spans="1:10">
      <c r="A52" s="146"/>
      <c r="B52" s="146"/>
      <c r="C52" s="146"/>
      <c r="D52" s="146"/>
      <c r="E52" s="1025"/>
    </row>
    <row r="53" spans="1:10">
      <c r="A53" s="146"/>
      <c r="B53" s="146"/>
      <c r="C53" s="146"/>
      <c r="D53" s="146"/>
      <c r="E53" s="1024"/>
    </row>
    <row r="54" spans="1:10">
      <c r="A54" s="118" t="s">
        <v>150</v>
      </c>
      <c r="B54" s="146"/>
      <c r="C54" s="146"/>
      <c r="D54" s="146"/>
      <c r="E54" s="1023"/>
    </row>
    <row r="55" spans="1:10">
      <c r="A55" s="146"/>
      <c r="B55" s="146"/>
      <c r="C55" s="146"/>
      <c r="D55" s="146"/>
      <c r="E55" s="1024"/>
      <c r="I55" s="688"/>
      <c r="J55" s="688"/>
    </row>
    <row r="56" spans="1:10">
      <c r="A56" s="146" t="s">
        <v>148</v>
      </c>
      <c r="B56" s="146"/>
      <c r="C56" s="146"/>
      <c r="D56" s="146"/>
      <c r="E56" s="1024"/>
      <c r="I56" s="688"/>
    </row>
    <row r="57" spans="1:10">
      <c r="A57" s="146" t="s">
        <v>915</v>
      </c>
      <c r="B57" s="146"/>
      <c r="C57" s="146"/>
      <c r="D57" s="146"/>
      <c r="E57" s="1023"/>
      <c r="I57" s="688"/>
    </row>
    <row r="58" spans="1:10">
      <c r="A58" s="146"/>
      <c r="B58" s="146"/>
      <c r="C58" s="146"/>
      <c r="D58" s="146"/>
      <c r="E58" s="1025"/>
    </row>
    <row r="59" spans="1:10">
      <c r="A59" s="146"/>
      <c r="B59" s="146"/>
      <c r="C59" s="146"/>
      <c r="D59" s="146"/>
      <c r="E59" s="1026"/>
    </row>
    <row r="60" spans="1:10">
      <c r="A60" s="118" t="s">
        <v>149</v>
      </c>
      <c r="B60" s="146"/>
      <c r="C60" s="146"/>
      <c r="D60" s="146"/>
      <c r="E60" s="1027"/>
      <c r="I60" s="687"/>
    </row>
    <row r="61" spans="1:10">
      <c r="A61" s="146"/>
      <c r="B61" s="146"/>
      <c r="C61" s="146"/>
      <c r="D61" s="146"/>
      <c r="E61" s="1028"/>
    </row>
    <row r="62" spans="1:10">
      <c r="A62" s="146" t="s">
        <v>1234</v>
      </c>
      <c r="B62" s="146"/>
      <c r="C62" s="146"/>
      <c r="D62" s="146"/>
      <c r="E62" s="1029"/>
    </row>
    <row r="63" spans="1:10">
      <c r="A63" s="146"/>
      <c r="B63" s="146"/>
      <c r="C63" s="146"/>
      <c r="D63" s="146"/>
      <c r="E63" s="1029"/>
    </row>
    <row r="64" spans="1:10">
      <c r="D64" s="114"/>
    </row>
    <row r="65" spans="4:4">
      <c r="D65" s="114"/>
    </row>
    <row r="66" spans="4:4">
      <c r="D66" s="114"/>
    </row>
    <row r="67" spans="4:4">
      <c r="D67" s="114"/>
    </row>
    <row r="68" spans="4:4">
      <c r="D68" s="114"/>
    </row>
    <row r="69" spans="4:4">
      <c r="D69" s="114"/>
    </row>
  </sheetData>
  <printOptions horizontalCentered="1" verticalCentered="1"/>
  <pageMargins left="0.70866141732283472" right="0.70866141732283472" top="0.74803149606299213" bottom="0.74803149606299213" header="0.31496062992125984" footer="0.31496062992125984"/>
  <pageSetup paperSize="256" scale="84" firstPageNumber="71" fitToHeight="0" orientation="portrait" useFirstPageNumber="1" horizontalDpi="300" verticalDpi="300" r:id="rId1"/>
  <headerFooter alignWithMargins="0">
    <oddFooter xml:space="preserve">&amp;L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2"/>
  <sheetViews>
    <sheetView workbookViewId="0">
      <selection activeCell="P20" sqref="P20"/>
    </sheetView>
  </sheetViews>
  <sheetFormatPr defaultRowHeight="12.75"/>
  <cols>
    <col min="1" max="1" width="2.5703125" customWidth="1"/>
    <col min="2" max="2" width="2.140625" bestFit="1" customWidth="1"/>
    <col min="3" max="3" width="55.42578125" bestFit="1" customWidth="1"/>
    <col min="4" max="4" width="5" bestFit="1" customWidth="1"/>
    <col min="5" max="5" width="6.5703125" bestFit="1" customWidth="1"/>
    <col min="6" max="6" width="16.42578125" bestFit="1" customWidth="1"/>
    <col min="7" max="7" width="17.5703125" bestFit="1" customWidth="1"/>
    <col min="9" max="9" width="12.85546875" hidden="1" customWidth="1"/>
    <col min="10" max="10" width="14.42578125" hidden="1" customWidth="1"/>
    <col min="11" max="11" width="40.140625" hidden="1" customWidth="1"/>
    <col min="12" max="12" width="21.140625" hidden="1" customWidth="1"/>
    <col min="13" max="13" width="0" hidden="1" customWidth="1"/>
  </cols>
  <sheetData>
    <row r="2" spans="2:11" ht="15">
      <c r="B2" s="822">
        <v>1</v>
      </c>
      <c r="C2" s="1187" t="s">
        <v>958</v>
      </c>
      <c r="D2" s="1188"/>
      <c r="E2" s="1188"/>
      <c r="F2" s="1188"/>
      <c r="G2" s="1202"/>
    </row>
    <row r="3" spans="2:11" ht="14.25">
      <c r="B3" s="823"/>
      <c r="C3" s="1196"/>
      <c r="D3" s="1197"/>
      <c r="E3" s="1197"/>
      <c r="F3" s="1197"/>
      <c r="G3" s="1198"/>
    </row>
    <row r="4" spans="2:11" ht="14.25">
      <c r="B4" s="823"/>
      <c r="C4" s="848" t="s">
        <v>957</v>
      </c>
      <c r="D4" s="824" t="s">
        <v>151</v>
      </c>
      <c r="E4" s="824">
        <v>1</v>
      </c>
      <c r="F4" s="825">
        <f>'1200A'!I186</f>
        <v>0</v>
      </c>
      <c r="G4" s="826">
        <f>F4*E4</f>
        <v>0</v>
      </c>
    </row>
    <row r="5" spans="2:11" ht="14.25">
      <c r="B5" s="823"/>
      <c r="C5" s="848" t="s">
        <v>956</v>
      </c>
      <c r="D5" s="824" t="s">
        <v>151</v>
      </c>
      <c r="E5" s="824">
        <v>1</v>
      </c>
      <c r="F5" s="825">
        <f>'1200D'!I64+'1200C'!I60</f>
        <v>0</v>
      </c>
      <c r="G5" s="826">
        <f>F5*E5</f>
        <v>0</v>
      </c>
    </row>
    <row r="6" spans="2:11" ht="14.25">
      <c r="B6" s="823"/>
      <c r="C6" s="824" t="s">
        <v>974</v>
      </c>
      <c r="D6" s="824" t="s">
        <v>151</v>
      </c>
      <c r="E6" s="824">
        <v>1</v>
      </c>
      <c r="F6" s="825" t="e">
        <f>#REF!</f>
        <v>#REF!</v>
      </c>
      <c r="G6" s="826" t="e">
        <f>+E6*F6</f>
        <v>#REF!</v>
      </c>
    </row>
    <row r="7" spans="2:11" ht="14.25">
      <c r="B7" s="1037"/>
      <c r="C7" s="1038" t="s">
        <v>1182</v>
      </c>
      <c r="D7" s="824" t="s">
        <v>151</v>
      </c>
      <c r="E7" s="1038">
        <v>1</v>
      </c>
      <c r="F7" s="1039">
        <f>' SUMMARY'!E23+'1200G'!I115</f>
        <v>0</v>
      </c>
      <c r="G7" s="826">
        <f>+E7*F7</f>
        <v>0</v>
      </c>
    </row>
    <row r="8" spans="2:11" ht="14.25">
      <c r="B8" s="823"/>
      <c r="C8" s="824" t="s">
        <v>953</v>
      </c>
      <c r="D8" s="824" t="s">
        <v>151</v>
      </c>
      <c r="E8" s="824">
        <v>1</v>
      </c>
      <c r="F8" s="825">
        <f>'PART PD'!I503+('1200G'!I115*0.25)</f>
        <v>0</v>
      </c>
      <c r="G8" s="826">
        <f t="shared" ref="G8" si="0">+E8*F8</f>
        <v>0</v>
      </c>
    </row>
    <row r="9" spans="2:11" ht="14.25">
      <c r="B9" s="823"/>
      <c r="C9" s="824" t="s">
        <v>955</v>
      </c>
      <c r="D9" s="824" t="s">
        <v>151</v>
      </c>
      <c r="E9" s="824">
        <v>1</v>
      </c>
      <c r="F9" s="825">
        <f>'1200LD '!I58+'1200LK'!I65+'1200LB'!I59+'1200L '!I125+'1200DB '!I120</f>
        <v>0</v>
      </c>
      <c r="G9" s="826">
        <f>F9*E9</f>
        <v>0</v>
      </c>
    </row>
    <row r="10" spans="2:11" ht="14.25">
      <c r="B10" s="823"/>
      <c r="C10" s="824" t="s">
        <v>954</v>
      </c>
      <c r="D10" s="824" t="s">
        <v>151</v>
      </c>
      <c r="E10" s="824">
        <v>1</v>
      </c>
      <c r="F10" s="825">
        <f>'Bill 2'!I266</f>
        <v>0</v>
      </c>
      <c r="G10" s="826">
        <f>F10*E10</f>
        <v>0</v>
      </c>
    </row>
    <row r="11" spans="2:11" ht="14.25">
      <c r="B11" s="823"/>
      <c r="C11" s="824" t="s">
        <v>959</v>
      </c>
      <c r="D11" s="824" t="s">
        <v>151</v>
      </c>
      <c r="E11" s="824">
        <v>2</v>
      </c>
      <c r="F11" s="825">
        <f>(SUM('Bill 1'!I262))/2</f>
        <v>0</v>
      </c>
      <c r="G11" s="826">
        <f>+E11*F11</f>
        <v>0</v>
      </c>
    </row>
    <row r="12" spans="2:11" ht="14.25">
      <c r="B12" s="823"/>
      <c r="C12" s="827"/>
      <c r="D12" s="828"/>
      <c r="E12" s="828"/>
      <c r="F12" s="829"/>
      <c r="G12" s="830"/>
      <c r="I12" s="42">
        <f>'Bill 2'!I266</f>
        <v>0</v>
      </c>
      <c r="J12" s="42">
        <f>'PART PD'!I503</f>
        <v>0</v>
      </c>
      <c r="K12" s="42">
        <f>J12+I12</f>
        <v>0</v>
      </c>
    </row>
    <row r="13" spans="2:11" ht="15">
      <c r="B13" s="831"/>
      <c r="C13" s="1187" t="s">
        <v>946</v>
      </c>
      <c r="D13" s="1188"/>
      <c r="E13" s="1188"/>
      <c r="F13" s="1188"/>
      <c r="G13" s="832" t="e">
        <f>SUM(G4:G11)</f>
        <v>#REF!</v>
      </c>
      <c r="I13" s="339">
        <v>8404058.5</v>
      </c>
      <c r="K13" s="849" t="e">
        <f>I13-G13</f>
        <v>#REF!</v>
      </c>
    </row>
    <row r="14" spans="2:11" ht="15">
      <c r="B14" s="823"/>
      <c r="C14" s="1190"/>
      <c r="D14" s="1191"/>
      <c r="E14" s="1191"/>
      <c r="F14" s="1191"/>
      <c r="G14" s="1192"/>
      <c r="K14">
        <v>1161240.6000000001</v>
      </c>
    </row>
    <row r="15" spans="2:11" ht="15">
      <c r="B15" s="823"/>
      <c r="C15" s="1193" t="s">
        <v>960</v>
      </c>
      <c r="D15" s="1194"/>
      <c r="E15" s="1194"/>
      <c r="F15" s="1195"/>
      <c r="G15" s="833" t="e">
        <f>+G13*0.05</f>
        <v>#REF!</v>
      </c>
      <c r="K15" s="849">
        <v>1084031.26</v>
      </c>
    </row>
    <row r="16" spans="2:11" ht="15">
      <c r="B16" s="823"/>
      <c r="C16" s="1190"/>
      <c r="D16" s="1191"/>
      <c r="E16" s="1191"/>
      <c r="F16" s="1191"/>
      <c r="G16" s="1192"/>
    </row>
    <row r="17" spans="2:12" ht="15">
      <c r="B17" s="831"/>
      <c r="C17" s="1187" t="s">
        <v>946</v>
      </c>
      <c r="D17" s="1188"/>
      <c r="E17" s="1188"/>
      <c r="F17" s="1189"/>
      <c r="G17" s="832" t="e">
        <f>+G15+G13</f>
        <v>#REF!</v>
      </c>
    </row>
    <row r="18" spans="2:12" ht="15">
      <c r="B18" s="823"/>
      <c r="C18" s="1190"/>
      <c r="D18" s="1191"/>
      <c r="E18" s="1191"/>
      <c r="F18" s="1191"/>
      <c r="G18" s="1192"/>
    </row>
    <row r="19" spans="2:12" ht="15">
      <c r="B19" s="823"/>
      <c r="C19" s="1193" t="s">
        <v>947</v>
      </c>
      <c r="D19" s="1194"/>
      <c r="E19" s="1194"/>
      <c r="F19" s="1195"/>
      <c r="G19" s="833" t="e">
        <f>+G17*0.15</f>
        <v>#REF!</v>
      </c>
    </row>
    <row r="20" spans="2:12" ht="14.25">
      <c r="B20" s="823"/>
      <c r="C20" s="1196"/>
      <c r="D20" s="1197"/>
      <c r="E20" s="1197"/>
      <c r="F20" s="1197"/>
      <c r="G20" s="1198"/>
      <c r="I20" s="834"/>
    </row>
    <row r="21" spans="2:12" ht="15.75" thickBot="1">
      <c r="B21" s="835"/>
      <c r="C21" s="1199" t="s">
        <v>641</v>
      </c>
      <c r="D21" s="1200"/>
      <c r="E21" s="1200"/>
      <c r="F21" s="1201"/>
      <c r="G21" s="836" t="e">
        <f>+G19+G17</f>
        <v>#REF!</v>
      </c>
      <c r="I21" s="837" t="e">
        <f>+G21*I20</f>
        <v>#REF!</v>
      </c>
      <c r="J21" s="340" t="e">
        <f>G21*20%</f>
        <v>#REF!</v>
      </c>
      <c r="K21" s="340" t="e">
        <f>J21+G21</f>
        <v>#REF!</v>
      </c>
    </row>
    <row r="22" spans="2:12">
      <c r="I22" s="837" t="e">
        <f>+I21*1.07</f>
        <v>#REF!</v>
      </c>
    </row>
    <row r="23" spans="2:12">
      <c r="I23" s="837" t="e">
        <f t="shared" ref="I23:I25" si="1">+I22*1.07</f>
        <v>#REF!</v>
      </c>
    </row>
    <row r="24" spans="2:12">
      <c r="I24" s="837" t="e">
        <f t="shared" si="1"/>
        <v>#REF!</v>
      </c>
    </row>
    <row r="25" spans="2:12" ht="13.5" thickBot="1">
      <c r="C25" s="340" t="e">
        <f>G17/1500000</f>
        <v>#REF!</v>
      </c>
      <c r="I25" s="837" t="e">
        <f t="shared" si="1"/>
        <v>#REF!</v>
      </c>
    </row>
    <row r="26" spans="2:12">
      <c r="K26" s="838" t="s">
        <v>948</v>
      </c>
      <c r="L26" s="839" t="s">
        <v>642</v>
      </c>
    </row>
    <row r="27" spans="2:12" ht="13.5" thickBot="1">
      <c r="K27" s="840"/>
      <c r="L27" s="841" t="s">
        <v>643</v>
      </c>
    </row>
    <row r="28" spans="2:12" ht="13.5" thickBot="1">
      <c r="K28" s="842" t="s">
        <v>949</v>
      </c>
      <c r="L28" s="843">
        <f>Sheet1!D25</f>
        <v>168000</v>
      </c>
    </row>
    <row r="29" spans="2:12" ht="13.5" thickBot="1">
      <c r="K29" s="842" t="s">
        <v>950</v>
      </c>
      <c r="L29" s="843" t="e">
        <f>G17</f>
        <v>#REF!</v>
      </c>
    </row>
    <row r="30" spans="2:12" ht="13.5" thickBot="1">
      <c r="K30" s="840" t="s">
        <v>951</v>
      </c>
      <c r="L30" s="844" t="e">
        <f>+L29+L28</f>
        <v>#REF!</v>
      </c>
    </row>
    <row r="31" spans="2:12" ht="13.5" thickBot="1">
      <c r="K31" s="845" t="s">
        <v>952</v>
      </c>
      <c r="L31" s="846" t="e">
        <f>+L30*0.15</f>
        <v>#REF!</v>
      </c>
    </row>
    <row r="32" spans="2:12" ht="13.5" thickBot="1">
      <c r="K32" s="840" t="s">
        <v>641</v>
      </c>
      <c r="L32" s="847" t="e">
        <f>+L31+L30</f>
        <v>#REF!</v>
      </c>
    </row>
  </sheetData>
  <mergeCells count="11">
    <mergeCell ref="C16:G16"/>
    <mergeCell ref="C2:G2"/>
    <mergeCell ref="C3:G3"/>
    <mergeCell ref="C13:F13"/>
    <mergeCell ref="C14:G14"/>
    <mergeCell ref="C15:F15"/>
    <mergeCell ref="C17:F17"/>
    <mergeCell ref="C18:G18"/>
    <mergeCell ref="C19:F19"/>
    <mergeCell ref="C20:G20"/>
    <mergeCell ref="C21:F2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topLeftCell="A35" workbookViewId="0">
      <selection activeCell="K35" sqref="K35"/>
    </sheetView>
  </sheetViews>
  <sheetFormatPr defaultColWidth="9.140625" defaultRowHeight="12.75"/>
  <cols>
    <col min="1" max="1" width="19.5703125" customWidth="1"/>
    <col min="2" max="2" width="17" customWidth="1"/>
    <col min="3" max="3" width="14.42578125" customWidth="1"/>
    <col min="4" max="4" width="11.140625" customWidth="1"/>
    <col min="5" max="5" width="17.42578125" customWidth="1"/>
    <col min="6" max="7" width="15.42578125" customWidth="1"/>
    <col min="8" max="8" width="16.140625" customWidth="1"/>
    <col min="9" max="9" width="14" customWidth="1"/>
    <col min="10" max="10" width="20.5703125" customWidth="1"/>
    <col min="11" max="11" width="13.5703125" customWidth="1"/>
    <col min="14" max="14" width="16.85546875" customWidth="1"/>
    <col min="16" max="16" width="14.140625" customWidth="1"/>
    <col min="17" max="17" width="17.42578125" customWidth="1"/>
    <col min="257" max="257" width="19.5703125" customWidth="1"/>
    <col min="258" max="258" width="17" customWidth="1"/>
    <col min="259" max="259" width="14.42578125" customWidth="1"/>
    <col min="260" max="260" width="11.140625" customWidth="1"/>
    <col min="261" max="261" width="17.42578125" customWidth="1"/>
    <col min="262" max="263" width="15.42578125" customWidth="1"/>
    <col min="264" max="264" width="16.140625" customWidth="1"/>
    <col min="265" max="265" width="14" customWidth="1"/>
    <col min="266" max="266" width="20.5703125" customWidth="1"/>
    <col min="267" max="267" width="13.5703125" customWidth="1"/>
    <col min="270" max="270" width="16.85546875" customWidth="1"/>
    <col min="272" max="272" width="14.140625" customWidth="1"/>
    <col min="273" max="273" width="17.42578125" customWidth="1"/>
    <col min="513" max="513" width="19.5703125" customWidth="1"/>
    <col min="514" max="514" width="17" customWidth="1"/>
    <col min="515" max="515" width="14.42578125" customWidth="1"/>
    <col min="516" max="516" width="11.140625" customWidth="1"/>
    <col min="517" max="517" width="17.42578125" customWidth="1"/>
    <col min="518" max="519" width="15.42578125" customWidth="1"/>
    <col min="520" max="520" width="16.140625" customWidth="1"/>
    <col min="521" max="521" width="14" customWidth="1"/>
    <col min="522" max="522" width="20.5703125" customWidth="1"/>
    <col min="523" max="523" width="13.5703125" customWidth="1"/>
    <col min="526" max="526" width="16.85546875" customWidth="1"/>
    <col min="528" max="528" width="14.140625" customWidth="1"/>
    <col min="529" max="529" width="17.42578125" customWidth="1"/>
    <col min="769" max="769" width="19.5703125" customWidth="1"/>
    <col min="770" max="770" width="17" customWidth="1"/>
    <col min="771" max="771" width="14.42578125" customWidth="1"/>
    <col min="772" max="772" width="11.140625" customWidth="1"/>
    <col min="773" max="773" width="17.42578125" customWidth="1"/>
    <col min="774" max="775" width="15.42578125" customWidth="1"/>
    <col min="776" max="776" width="16.140625" customWidth="1"/>
    <col min="777" max="777" width="14" customWidth="1"/>
    <col min="778" max="778" width="20.5703125" customWidth="1"/>
    <col min="779" max="779" width="13.5703125" customWidth="1"/>
    <col min="782" max="782" width="16.85546875" customWidth="1"/>
    <col min="784" max="784" width="14.140625" customWidth="1"/>
    <col min="785" max="785" width="17.42578125" customWidth="1"/>
    <col min="1025" max="1025" width="19.5703125" customWidth="1"/>
    <col min="1026" max="1026" width="17" customWidth="1"/>
    <col min="1027" max="1027" width="14.42578125" customWidth="1"/>
    <col min="1028" max="1028" width="11.140625" customWidth="1"/>
    <col min="1029" max="1029" width="17.42578125" customWidth="1"/>
    <col min="1030" max="1031" width="15.42578125" customWidth="1"/>
    <col min="1032" max="1032" width="16.140625" customWidth="1"/>
    <col min="1033" max="1033" width="14" customWidth="1"/>
    <col min="1034" max="1034" width="20.5703125" customWidth="1"/>
    <col min="1035" max="1035" width="13.5703125" customWidth="1"/>
    <col min="1038" max="1038" width="16.85546875" customWidth="1"/>
    <col min="1040" max="1040" width="14.140625" customWidth="1"/>
    <col min="1041" max="1041" width="17.42578125" customWidth="1"/>
    <col min="1281" max="1281" width="19.5703125" customWidth="1"/>
    <col min="1282" max="1282" width="17" customWidth="1"/>
    <col min="1283" max="1283" width="14.42578125" customWidth="1"/>
    <col min="1284" max="1284" width="11.140625" customWidth="1"/>
    <col min="1285" max="1285" width="17.42578125" customWidth="1"/>
    <col min="1286" max="1287" width="15.42578125" customWidth="1"/>
    <col min="1288" max="1288" width="16.140625" customWidth="1"/>
    <col min="1289" max="1289" width="14" customWidth="1"/>
    <col min="1290" max="1290" width="20.5703125" customWidth="1"/>
    <col min="1291" max="1291" width="13.5703125" customWidth="1"/>
    <col min="1294" max="1294" width="16.85546875" customWidth="1"/>
    <col min="1296" max="1296" width="14.140625" customWidth="1"/>
    <col min="1297" max="1297" width="17.42578125" customWidth="1"/>
    <col min="1537" max="1537" width="19.5703125" customWidth="1"/>
    <col min="1538" max="1538" width="17" customWidth="1"/>
    <col min="1539" max="1539" width="14.42578125" customWidth="1"/>
    <col min="1540" max="1540" width="11.140625" customWidth="1"/>
    <col min="1541" max="1541" width="17.42578125" customWidth="1"/>
    <col min="1542" max="1543" width="15.42578125" customWidth="1"/>
    <col min="1544" max="1544" width="16.140625" customWidth="1"/>
    <col min="1545" max="1545" width="14" customWidth="1"/>
    <col min="1546" max="1546" width="20.5703125" customWidth="1"/>
    <col min="1547" max="1547" width="13.5703125" customWidth="1"/>
    <col min="1550" max="1550" width="16.85546875" customWidth="1"/>
    <col min="1552" max="1552" width="14.140625" customWidth="1"/>
    <col min="1553" max="1553" width="17.42578125" customWidth="1"/>
    <col min="1793" max="1793" width="19.5703125" customWidth="1"/>
    <col min="1794" max="1794" width="17" customWidth="1"/>
    <col min="1795" max="1795" width="14.42578125" customWidth="1"/>
    <col min="1796" max="1796" width="11.140625" customWidth="1"/>
    <col min="1797" max="1797" width="17.42578125" customWidth="1"/>
    <col min="1798" max="1799" width="15.42578125" customWidth="1"/>
    <col min="1800" max="1800" width="16.140625" customWidth="1"/>
    <col min="1801" max="1801" width="14" customWidth="1"/>
    <col min="1802" max="1802" width="20.5703125" customWidth="1"/>
    <col min="1803" max="1803" width="13.5703125" customWidth="1"/>
    <col min="1806" max="1806" width="16.85546875" customWidth="1"/>
    <col min="1808" max="1808" width="14.140625" customWidth="1"/>
    <col min="1809" max="1809" width="17.42578125" customWidth="1"/>
    <col min="2049" max="2049" width="19.5703125" customWidth="1"/>
    <col min="2050" max="2050" width="17" customWidth="1"/>
    <col min="2051" max="2051" width="14.42578125" customWidth="1"/>
    <col min="2052" max="2052" width="11.140625" customWidth="1"/>
    <col min="2053" max="2053" width="17.42578125" customWidth="1"/>
    <col min="2054" max="2055" width="15.42578125" customWidth="1"/>
    <col min="2056" max="2056" width="16.140625" customWidth="1"/>
    <col min="2057" max="2057" width="14" customWidth="1"/>
    <col min="2058" max="2058" width="20.5703125" customWidth="1"/>
    <col min="2059" max="2059" width="13.5703125" customWidth="1"/>
    <col min="2062" max="2062" width="16.85546875" customWidth="1"/>
    <col min="2064" max="2064" width="14.140625" customWidth="1"/>
    <col min="2065" max="2065" width="17.42578125" customWidth="1"/>
    <col min="2305" max="2305" width="19.5703125" customWidth="1"/>
    <col min="2306" max="2306" width="17" customWidth="1"/>
    <col min="2307" max="2307" width="14.42578125" customWidth="1"/>
    <col min="2308" max="2308" width="11.140625" customWidth="1"/>
    <col min="2309" max="2309" width="17.42578125" customWidth="1"/>
    <col min="2310" max="2311" width="15.42578125" customWidth="1"/>
    <col min="2312" max="2312" width="16.140625" customWidth="1"/>
    <col min="2313" max="2313" width="14" customWidth="1"/>
    <col min="2314" max="2314" width="20.5703125" customWidth="1"/>
    <col min="2315" max="2315" width="13.5703125" customWidth="1"/>
    <col min="2318" max="2318" width="16.85546875" customWidth="1"/>
    <col min="2320" max="2320" width="14.140625" customWidth="1"/>
    <col min="2321" max="2321" width="17.42578125" customWidth="1"/>
    <col min="2561" max="2561" width="19.5703125" customWidth="1"/>
    <col min="2562" max="2562" width="17" customWidth="1"/>
    <col min="2563" max="2563" width="14.42578125" customWidth="1"/>
    <col min="2564" max="2564" width="11.140625" customWidth="1"/>
    <col min="2565" max="2565" width="17.42578125" customWidth="1"/>
    <col min="2566" max="2567" width="15.42578125" customWidth="1"/>
    <col min="2568" max="2568" width="16.140625" customWidth="1"/>
    <col min="2569" max="2569" width="14" customWidth="1"/>
    <col min="2570" max="2570" width="20.5703125" customWidth="1"/>
    <col min="2571" max="2571" width="13.5703125" customWidth="1"/>
    <col min="2574" max="2574" width="16.85546875" customWidth="1"/>
    <col min="2576" max="2576" width="14.140625" customWidth="1"/>
    <col min="2577" max="2577" width="17.42578125" customWidth="1"/>
    <col min="2817" max="2817" width="19.5703125" customWidth="1"/>
    <col min="2818" max="2818" width="17" customWidth="1"/>
    <col min="2819" max="2819" width="14.42578125" customWidth="1"/>
    <col min="2820" max="2820" width="11.140625" customWidth="1"/>
    <col min="2821" max="2821" width="17.42578125" customWidth="1"/>
    <col min="2822" max="2823" width="15.42578125" customWidth="1"/>
    <col min="2824" max="2824" width="16.140625" customWidth="1"/>
    <col min="2825" max="2825" width="14" customWidth="1"/>
    <col min="2826" max="2826" width="20.5703125" customWidth="1"/>
    <col min="2827" max="2827" width="13.5703125" customWidth="1"/>
    <col min="2830" max="2830" width="16.85546875" customWidth="1"/>
    <col min="2832" max="2832" width="14.140625" customWidth="1"/>
    <col min="2833" max="2833" width="17.42578125" customWidth="1"/>
    <col min="3073" max="3073" width="19.5703125" customWidth="1"/>
    <col min="3074" max="3074" width="17" customWidth="1"/>
    <col min="3075" max="3075" width="14.42578125" customWidth="1"/>
    <col min="3076" max="3076" width="11.140625" customWidth="1"/>
    <col min="3077" max="3077" width="17.42578125" customWidth="1"/>
    <col min="3078" max="3079" width="15.42578125" customWidth="1"/>
    <col min="3080" max="3080" width="16.140625" customWidth="1"/>
    <col min="3081" max="3081" width="14" customWidth="1"/>
    <col min="3082" max="3082" width="20.5703125" customWidth="1"/>
    <col min="3083" max="3083" width="13.5703125" customWidth="1"/>
    <col min="3086" max="3086" width="16.85546875" customWidth="1"/>
    <col min="3088" max="3088" width="14.140625" customWidth="1"/>
    <col min="3089" max="3089" width="17.42578125" customWidth="1"/>
    <col min="3329" max="3329" width="19.5703125" customWidth="1"/>
    <col min="3330" max="3330" width="17" customWidth="1"/>
    <col min="3331" max="3331" width="14.42578125" customWidth="1"/>
    <col min="3332" max="3332" width="11.140625" customWidth="1"/>
    <col min="3333" max="3333" width="17.42578125" customWidth="1"/>
    <col min="3334" max="3335" width="15.42578125" customWidth="1"/>
    <col min="3336" max="3336" width="16.140625" customWidth="1"/>
    <col min="3337" max="3337" width="14" customWidth="1"/>
    <col min="3338" max="3338" width="20.5703125" customWidth="1"/>
    <col min="3339" max="3339" width="13.5703125" customWidth="1"/>
    <col min="3342" max="3342" width="16.85546875" customWidth="1"/>
    <col min="3344" max="3344" width="14.140625" customWidth="1"/>
    <col min="3345" max="3345" width="17.42578125" customWidth="1"/>
    <col min="3585" max="3585" width="19.5703125" customWidth="1"/>
    <col min="3586" max="3586" width="17" customWidth="1"/>
    <col min="3587" max="3587" width="14.42578125" customWidth="1"/>
    <col min="3588" max="3588" width="11.140625" customWidth="1"/>
    <col min="3589" max="3589" width="17.42578125" customWidth="1"/>
    <col min="3590" max="3591" width="15.42578125" customWidth="1"/>
    <col min="3592" max="3592" width="16.140625" customWidth="1"/>
    <col min="3593" max="3593" width="14" customWidth="1"/>
    <col min="3594" max="3594" width="20.5703125" customWidth="1"/>
    <col min="3595" max="3595" width="13.5703125" customWidth="1"/>
    <col min="3598" max="3598" width="16.85546875" customWidth="1"/>
    <col min="3600" max="3600" width="14.140625" customWidth="1"/>
    <col min="3601" max="3601" width="17.42578125" customWidth="1"/>
    <col min="3841" max="3841" width="19.5703125" customWidth="1"/>
    <col min="3842" max="3842" width="17" customWidth="1"/>
    <col min="3843" max="3843" width="14.42578125" customWidth="1"/>
    <col min="3844" max="3844" width="11.140625" customWidth="1"/>
    <col min="3845" max="3845" width="17.42578125" customWidth="1"/>
    <col min="3846" max="3847" width="15.42578125" customWidth="1"/>
    <col min="3848" max="3848" width="16.140625" customWidth="1"/>
    <col min="3849" max="3849" width="14" customWidth="1"/>
    <col min="3850" max="3850" width="20.5703125" customWidth="1"/>
    <col min="3851" max="3851" width="13.5703125" customWidth="1"/>
    <col min="3854" max="3854" width="16.85546875" customWidth="1"/>
    <col min="3856" max="3856" width="14.140625" customWidth="1"/>
    <col min="3857" max="3857" width="17.42578125" customWidth="1"/>
    <col min="4097" max="4097" width="19.5703125" customWidth="1"/>
    <col min="4098" max="4098" width="17" customWidth="1"/>
    <col min="4099" max="4099" width="14.42578125" customWidth="1"/>
    <col min="4100" max="4100" width="11.140625" customWidth="1"/>
    <col min="4101" max="4101" width="17.42578125" customWidth="1"/>
    <col min="4102" max="4103" width="15.42578125" customWidth="1"/>
    <col min="4104" max="4104" width="16.140625" customWidth="1"/>
    <col min="4105" max="4105" width="14" customWidth="1"/>
    <col min="4106" max="4106" width="20.5703125" customWidth="1"/>
    <col min="4107" max="4107" width="13.5703125" customWidth="1"/>
    <col min="4110" max="4110" width="16.85546875" customWidth="1"/>
    <col min="4112" max="4112" width="14.140625" customWidth="1"/>
    <col min="4113" max="4113" width="17.42578125" customWidth="1"/>
    <col min="4353" max="4353" width="19.5703125" customWidth="1"/>
    <col min="4354" max="4354" width="17" customWidth="1"/>
    <col min="4355" max="4355" width="14.42578125" customWidth="1"/>
    <col min="4356" max="4356" width="11.140625" customWidth="1"/>
    <col min="4357" max="4357" width="17.42578125" customWidth="1"/>
    <col min="4358" max="4359" width="15.42578125" customWidth="1"/>
    <col min="4360" max="4360" width="16.140625" customWidth="1"/>
    <col min="4361" max="4361" width="14" customWidth="1"/>
    <col min="4362" max="4362" width="20.5703125" customWidth="1"/>
    <col min="4363" max="4363" width="13.5703125" customWidth="1"/>
    <col min="4366" max="4366" width="16.85546875" customWidth="1"/>
    <col min="4368" max="4368" width="14.140625" customWidth="1"/>
    <col min="4369" max="4369" width="17.42578125" customWidth="1"/>
    <col min="4609" max="4609" width="19.5703125" customWidth="1"/>
    <col min="4610" max="4610" width="17" customWidth="1"/>
    <col min="4611" max="4611" width="14.42578125" customWidth="1"/>
    <col min="4612" max="4612" width="11.140625" customWidth="1"/>
    <col min="4613" max="4613" width="17.42578125" customWidth="1"/>
    <col min="4614" max="4615" width="15.42578125" customWidth="1"/>
    <col min="4616" max="4616" width="16.140625" customWidth="1"/>
    <col min="4617" max="4617" width="14" customWidth="1"/>
    <col min="4618" max="4618" width="20.5703125" customWidth="1"/>
    <col min="4619" max="4619" width="13.5703125" customWidth="1"/>
    <col min="4622" max="4622" width="16.85546875" customWidth="1"/>
    <col min="4624" max="4624" width="14.140625" customWidth="1"/>
    <col min="4625" max="4625" width="17.42578125" customWidth="1"/>
    <col min="4865" max="4865" width="19.5703125" customWidth="1"/>
    <col min="4866" max="4866" width="17" customWidth="1"/>
    <col min="4867" max="4867" width="14.42578125" customWidth="1"/>
    <col min="4868" max="4868" width="11.140625" customWidth="1"/>
    <col min="4869" max="4869" width="17.42578125" customWidth="1"/>
    <col min="4870" max="4871" width="15.42578125" customWidth="1"/>
    <col min="4872" max="4872" width="16.140625" customWidth="1"/>
    <col min="4873" max="4873" width="14" customWidth="1"/>
    <col min="4874" max="4874" width="20.5703125" customWidth="1"/>
    <col min="4875" max="4875" width="13.5703125" customWidth="1"/>
    <col min="4878" max="4878" width="16.85546875" customWidth="1"/>
    <col min="4880" max="4880" width="14.140625" customWidth="1"/>
    <col min="4881" max="4881" width="17.42578125" customWidth="1"/>
    <col min="5121" max="5121" width="19.5703125" customWidth="1"/>
    <col min="5122" max="5122" width="17" customWidth="1"/>
    <col min="5123" max="5123" width="14.42578125" customWidth="1"/>
    <col min="5124" max="5124" width="11.140625" customWidth="1"/>
    <col min="5125" max="5125" width="17.42578125" customWidth="1"/>
    <col min="5126" max="5127" width="15.42578125" customWidth="1"/>
    <col min="5128" max="5128" width="16.140625" customWidth="1"/>
    <col min="5129" max="5129" width="14" customWidth="1"/>
    <col min="5130" max="5130" width="20.5703125" customWidth="1"/>
    <col min="5131" max="5131" width="13.5703125" customWidth="1"/>
    <col min="5134" max="5134" width="16.85546875" customWidth="1"/>
    <col min="5136" max="5136" width="14.140625" customWidth="1"/>
    <col min="5137" max="5137" width="17.42578125" customWidth="1"/>
    <col min="5377" max="5377" width="19.5703125" customWidth="1"/>
    <col min="5378" max="5378" width="17" customWidth="1"/>
    <col min="5379" max="5379" width="14.42578125" customWidth="1"/>
    <col min="5380" max="5380" width="11.140625" customWidth="1"/>
    <col min="5381" max="5381" width="17.42578125" customWidth="1"/>
    <col min="5382" max="5383" width="15.42578125" customWidth="1"/>
    <col min="5384" max="5384" width="16.140625" customWidth="1"/>
    <col min="5385" max="5385" width="14" customWidth="1"/>
    <col min="5386" max="5386" width="20.5703125" customWidth="1"/>
    <col min="5387" max="5387" width="13.5703125" customWidth="1"/>
    <col min="5390" max="5390" width="16.85546875" customWidth="1"/>
    <col min="5392" max="5392" width="14.140625" customWidth="1"/>
    <col min="5393" max="5393" width="17.42578125" customWidth="1"/>
    <col min="5633" max="5633" width="19.5703125" customWidth="1"/>
    <col min="5634" max="5634" width="17" customWidth="1"/>
    <col min="5635" max="5635" width="14.42578125" customWidth="1"/>
    <col min="5636" max="5636" width="11.140625" customWidth="1"/>
    <col min="5637" max="5637" width="17.42578125" customWidth="1"/>
    <col min="5638" max="5639" width="15.42578125" customWidth="1"/>
    <col min="5640" max="5640" width="16.140625" customWidth="1"/>
    <col min="5641" max="5641" width="14" customWidth="1"/>
    <col min="5642" max="5642" width="20.5703125" customWidth="1"/>
    <col min="5643" max="5643" width="13.5703125" customWidth="1"/>
    <col min="5646" max="5646" width="16.85546875" customWidth="1"/>
    <col min="5648" max="5648" width="14.140625" customWidth="1"/>
    <col min="5649" max="5649" width="17.42578125" customWidth="1"/>
    <col min="5889" max="5889" width="19.5703125" customWidth="1"/>
    <col min="5890" max="5890" width="17" customWidth="1"/>
    <col min="5891" max="5891" width="14.42578125" customWidth="1"/>
    <col min="5892" max="5892" width="11.140625" customWidth="1"/>
    <col min="5893" max="5893" width="17.42578125" customWidth="1"/>
    <col min="5894" max="5895" width="15.42578125" customWidth="1"/>
    <col min="5896" max="5896" width="16.140625" customWidth="1"/>
    <col min="5897" max="5897" width="14" customWidth="1"/>
    <col min="5898" max="5898" width="20.5703125" customWidth="1"/>
    <col min="5899" max="5899" width="13.5703125" customWidth="1"/>
    <col min="5902" max="5902" width="16.85546875" customWidth="1"/>
    <col min="5904" max="5904" width="14.140625" customWidth="1"/>
    <col min="5905" max="5905" width="17.42578125" customWidth="1"/>
    <col min="6145" max="6145" width="19.5703125" customWidth="1"/>
    <col min="6146" max="6146" width="17" customWidth="1"/>
    <col min="6147" max="6147" width="14.42578125" customWidth="1"/>
    <col min="6148" max="6148" width="11.140625" customWidth="1"/>
    <col min="6149" max="6149" width="17.42578125" customWidth="1"/>
    <col min="6150" max="6151" width="15.42578125" customWidth="1"/>
    <col min="6152" max="6152" width="16.140625" customWidth="1"/>
    <col min="6153" max="6153" width="14" customWidth="1"/>
    <col min="6154" max="6154" width="20.5703125" customWidth="1"/>
    <col min="6155" max="6155" width="13.5703125" customWidth="1"/>
    <col min="6158" max="6158" width="16.85546875" customWidth="1"/>
    <col min="6160" max="6160" width="14.140625" customWidth="1"/>
    <col min="6161" max="6161" width="17.42578125" customWidth="1"/>
    <col min="6401" max="6401" width="19.5703125" customWidth="1"/>
    <col min="6402" max="6402" width="17" customWidth="1"/>
    <col min="6403" max="6403" width="14.42578125" customWidth="1"/>
    <col min="6404" max="6404" width="11.140625" customWidth="1"/>
    <col min="6405" max="6405" width="17.42578125" customWidth="1"/>
    <col min="6406" max="6407" width="15.42578125" customWidth="1"/>
    <col min="6408" max="6408" width="16.140625" customWidth="1"/>
    <col min="6409" max="6409" width="14" customWidth="1"/>
    <col min="6410" max="6410" width="20.5703125" customWidth="1"/>
    <col min="6411" max="6411" width="13.5703125" customWidth="1"/>
    <col min="6414" max="6414" width="16.85546875" customWidth="1"/>
    <col min="6416" max="6416" width="14.140625" customWidth="1"/>
    <col min="6417" max="6417" width="17.42578125" customWidth="1"/>
    <col min="6657" max="6657" width="19.5703125" customWidth="1"/>
    <col min="6658" max="6658" width="17" customWidth="1"/>
    <col min="6659" max="6659" width="14.42578125" customWidth="1"/>
    <col min="6660" max="6660" width="11.140625" customWidth="1"/>
    <col min="6661" max="6661" width="17.42578125" customWidth="1"/>
    <col min="6662" max="6663" width="15.42578125" customWidth="1"/>
    <col min="6664" max="6664" width="16.140625" customWidth="1"/>
    <col min="6665" max="6665" width="14" customWidth="1"/>
    <col min="6666" max="6666" width="20.5703125" customWidth="1"/>
    <col min="6667" max="6667" width="13.5703125" customWidth="1"/>
    <col min="6670" max="6670" width="16.85546875" customWidth="1"/>
    <col min="6672" max="6672" width="14.140625" customWidth="1"/>
    <col min="6673" max="6673" width="17.42578125" customWidth="1"/>
    <col min="6913" max="6913" width="19.5703125" customWidth="1"/>
    <col min="6914" max="6914" width="17" customWidth="1"/>
    <col min="6915" max="6915" width="14.42578125" customWidth="1"/>
    <col min="6916" max="6916" width="11.140625" customWidth="1"/>
    <col min="6917" max="6917" width="17.42578125" customWidth="1"/>
    <col min="6918" max="6919" width="15.42578125" customWidth="1"/>
    <col min="6920" max="6920" width="16.140625" customWidth="1"/>
    <col min="6921" max="6921" width="14" customWidth="1"/>
    <col min="6922" max="6922" width="20.5703125" customWidth="1"/>
    <col min="6923" max="6923" width="13.5703125" customWidth="1"/>
    <col min="6926" max="6926" width="16.85546875" customWidth="1"/>
    <col min="6928" max="6928" width="14.140625" customWidth="1"/>
    <col min="6929" max="6929" width="17.42578125" customWidth="1"/>
    <col min="7169" max="7169" width="19.5703125" customWidth="1"/>
    <col min="7170" max="7170" width="17" customWidth="1"/>
    <col min="7171" max="7171" width="14.42578125" customWidth="1"/>
    <col min="7172" max="7172" width="11.140625" customWidth="1"/>
    <col min="7173" max="7173" width="17.42578125" customWidth="1"/>
    <col min="7174" max="7175" width="15.42578125" customWidth="1"/>
    <col min="7176" max="7176" width="16.140625" customWidth="1"/>
    <col min="7177" max="7177" width="14" customWidth="1"/>
    <col min="7178" max="7178" width="20.5703125" customWidth="1"/>
    <col min="7179" max="7179" width="13.5703125" customWidth="1"/>
    <col min="7182" max="7182" width="16.85546875" customWidth="1"/>
    <col min="7184" max="7184" width="14.140625" customWidth="1"/>
    <col min="7185" max="7185" width="17.42578125" customWidth="1"/>
    <col min="7425" max="7425" width="19.5703125" customWidth="1"/>
    <col min="7426" max="7426" width="17" customWidth="1"/>
    <col min="7427" max="7427" width="14.42578125" customWidth="1"/>
    <col min="7428" max="7428" width="11.140625" customWidth="1"/>
    <col min="7429" max="7429" width="17.42578125" customWidth="1"/>
    <col min="7430" max="7431" width="15.42578125" customWidth="1"/>
    <col min="7432" max="7432" width="16.140625" customWidth="1"/>
    <col min="7433" max="7433" width="14" customWidth="1"/>
    <col min="7434" max="7434" width="20.5703125" customWidth="1"/>
    <col min="7435" max="7435" width="13.5703125" customWidth="1"/>
    <col min="7438" max="7438" width="16.85546875" customWidth="1"/>
    <col min="7440" max="7440" width="14.140625" customWidth="1"/>
    <col min="7441" max="7441" width="17.42578125" customWidth="1"/>
    <col min="7681" max="7681" width="19.5703125" customWidth="1"/>
    <col min="7682" max="7682" width="17" customWidth="1"/>
    <col min="7683" max="7683" width="14.42578125" customWidth="1"/>
    <col min="7684" max="7684" width="11.140625" customWidth="1"/>
    <col min="7685" max="7685" width="17.42578125" customWidth="1"/>
    <col min="7686" max="7687" width="15.42578125" customWidth="1"/>
    <col min="7688" max="7688" width="16.140625" customWidth="1"/>
    <col min="7689" max="7689" width="14" customWidth="1"/>
    <col min="7690" max="7690" width="20.5703125" customWidth="1"/>
    <col min="7691" max="7691" width="13.5703125" customWidth="1"/>
    <col min="7694" max="7694" width="16.85546875" customWidth="1"/>
    <col min="7696" max="7696" width="14.140625" customWidth="1"/>
    <col min="7697" max="7697" width="17.42578125" customWidth="1"/>
    <col min="7937" max="7937" width="19.5703125" customWidth="1"/>
    <col min="7938" max="7938" width="17" customWidth="1"/>
    <col min="7939" max="7939" width="14.42578125" customWidth="1"/>
    <col min="7940" max="7940" width="11.140625" customWidth="1"/>
    <col min="7941" max="7941" width="17.42578125" customWidth="1"/>
    <col min="7942" max="7943" width="15.42578125" customWidth="1"/>
    <col min="7944" max="7944" width="16.140625" customWidth="1"/>
    <col min="7945" max="7945" width="14" customWidth="1"/>
    <col min="7946" max="7946" width="20.5703125" customWidth="1"/>
    <col min="7947" max="7947" width="13.5703125" customWidth="1"/>
    <col min="7950" max="7950" width="16.85546875" customWidth="1"/>
    <col min="7952" max="7952" width="14.140625" customWidth="1"/>
    <col min="7953" max="7953" width="17.42578125" customWidth="1"/>
    <col min="8193" max="8193" width="19.5703125" customWidth="1"/>
    <col min="8194" max="8194" width="17" customWidth="1"/>
    <col min="8195" max="8195" width="14.42578125" customWidth="1"/>
    <col min="8196" max="8196" width="11.140625" customWidth="1"/>
    <col min="8197" max="8197" width="17.42578125" customWidth="1"/>
    <col min="8198" max="8199" width="15.42578125" customWidth="1"/>
    <col min="8200" max="8200" width="16.140625" customWidth="1"/>
    <col min="8201" max="8201" width="14" customWidth="1"/>
    <col min="8202" max="8202" width="20.5703125" customWidth="1"/>
    <col min="8203" max="8203" width="13.5703125" customWidth="1"/>
    <col min="8206" max="8206" width="16.85546875" customWidth="1"/>
    <col min="8208" max="8208" width="14.140625" customWidth="1"/>
    <col min="8209" max="8209" width="17.42578125" customWidth="1"/>
    <col min="8449" max="8449" width="19.5703125" customWidth="1"/>
    <col min="8450" max="8450" width="17" customWidth="1"/>
    <col min="8451" max="8451" width="14.42578125" customWidth="1"/>
    <col min="8452" max="8452" width="11.140625" customWidth="1"/>
    <col min="8453" max="8453" width="17.42578125" customWidth="1"/>
    <col min="8454" max="8455" width="15.42578125" customWidth="1"/>
    <col min="8456" max="8456" width="16.140625" customWidth="1"/>
    <col min="8457" max="8457" width="14" customWidth="1"/>
    <col min="8458" max="8458" width="20.5703125" customWidth="1"/>
    <col min="8459" max="8459" width="13.5703125" customWidth="1"/>
    <col min="8462" max="8462" width="16.85546875" customWidth="1"/>
    <col min="8464" max="8464" width="14.140625" customWidth="1"/>
    <col min="8465" max="8465" width="17.42578125" customWidth="1"/>
    <col min="8705" max="8705" width="19.5703125" customWidth="1"/>
    <col min="8706" max="8706" width="17" customWidth="1"/>
    <col min="8707" max="8707" width="14.42578125" customWidth="1"/>
    <col min="8708" max="8708" width="11.140625" customWidth="1"/>
    <col min="8709" max="8709" width="17.42578125" customWidth="1"/>
    <col min="8710" max="8711" width="15.42578125" customWidth="1"/>
    <col min="8712" max="8712" width="16.140625" customWidth="1"/>
    <col min="8713" max="8713" width="14" customWidth="1"/>
    <col min="8714" max="8714" width="20.5703125" customWidth="1"/>
    <col min="8715" max="8715" width="13.5703125" customWidth="1"/>
    <col min="8718" max="8718" width="16.85546875" customWidth="1"/>
    <col min="8720" max="8720" width="14.140625" customWidth="1"/>
    <col min="8721" max="8721" width="17.42578125" customWidth="1"/>
    <col min="8961" max="8961" width="19.5703125" customWidth="1"/>
    <col min="8962" max="8962" width="17" customWidth="1"/>
    <col min="8963" max="8963" width="14.42578125" customWidth="1"/>
    <col min="8964" max="8964" width="11.140625" customWidth="1"/>
    <col min="8965" max="8965" width="17.42578125" customWidth="1"/>
    <col min="8966" max="8967" width="15.42578125" customWidth="1"/>
    <col min="8968" max="8968" width="16.140625" customWidth="1"/>
    <col min="8969" max="8969" width="14" customWidth="1"/>
    <col min="8970" max="8970" width="20.5703125" customWidth="1"/>
    <col min="8971" max="8971" width="13.5703125" customWidth="1"/>
    <col min="8974" max="8974" width="16.85546875" customWidth="1"/>
    <col min="8976" max="8976" width="14.140625" customWidth="1"/>
    <col min="8977" max="8977" width="17.42578125" customWidth="1"/>
    <col min="9217" max="9217" width="19.5703125" customWidth="1"/>
    <col min="9218" max="9218" width="17" customWidth="1"/>
    <col min="9219" max="9219" width="14.42578125" customWidth="1"/>
    <col min="9220" max="9220" width="11.140625" customWidth="1"/>
    <col min="9221" max="9221" width="17.42578125" customWidth="1"/>
    <col min="9222" max="9223" width="15.42578125" customWidth="1"/>
    <col min="9224" max="9224" width="16.140625" customWidth="1"/>
    <col min="9225" max="9225" width="14" customWidth="1"/>
    <col min="9226" max="9226" width="20.5703125" customWidth="1"/>
    <col min="9227" max="9227" width="13.5703125" customWidth="1"/>
    <col min="9230" max="9230" width="16.85546875" customWidth="1"/>
    <col min="9232" max="9232" width="14.140625" customWidth="1"/>
    <col min="9233" max="9233" width="17.42578125" customWidth="1"/>
    <col min="9473" max="9473" width="19.5703125" customWidth="1"/>
    <col min="9474" max="9474" width="17" customWidth="1"/>
    <col min="9475" max="9475" width="14.42578125" customWidth="1"/>
    <col min="9476" max="9476" width="11.140625" customWidth="1"/>
    <col min="9477" max="9477" width="17.42578125" customWidth="1"/>
    <col min="9478" max="9479" width="15.42578125" customWidth="1"/>
    <col min="9480" max="9480" width="16.140625" customWidth="1"/>
    <col min="9481" max="9481" width="14" customWidth="1"/>
    <col min="9482" max="9482" width="20.5703125" customWidth="1"/>
    <col min="9483" max="9483" width="13.5703125" customWidth="1"/>
    <col min="9486" max="9486" width="16.85546875" customWidth="1"/>
    <col min="9488" max="9488" width="14.140625" customWidth="1"/>
    <col min="9489" max="9489" width="17.42578125" customWidth="1"/>
    <col min="9729" max="9729" width="19.5703125" customWidth="1"/>
    <col min="9730" max="9730" width="17" customWidth="1"/>
    <col min="9731" max="9731" width="14.42578125" customWidth="1"/>
    <col min="9732" max="9732" width="11.140625" customWidth="1"/>
    <col min="9733" max="9733" width="17.42578125" customWidth="1"/>
    <col min="9734" max="9735" width="15.42578125" customWidth="1"/>
    <col min="9736" max="9736" width="16.140625" customWidth="1"/>
    <col min="9737" max="9737" width="14" customWidth="1"/>
    <col min="9738" max="9738" width="20.5703125" customWidth="1"/>
    <col min="9739" max="9739" width="13.5703125" customWidth="1"/>
    <col min="9742" max="9742" width="16.85546875" customWidth="1"/>
    <col min="9744" max="9744" width="14.140625" customWidth="1"/>
    <col min="9745" max="9745" width="17.42578125" customWidth="1"/>
    <col min="9985" max="9985" width="19.5703125" customWidth="1"/>
    <col min="9986" max="9986" width="17" customWidth="1"/>
    <col min="9987" max="9987" width="14.42578125" customWidth="1"/>
    <col min="9988" max="9988" width="11.140625" customWidth="1"/>
    <col min="9989" max="9989" width="17.42578125" customWidth="1"/>
    <col min="9990" max="9991" width="15.42578125" customWidth="1"/>
    <col min="9992" max="9992" width="16.140625" customWidth="1"/>
    <col min="9993" max="9993" width="14" customWidth="1"/>
    <col min="9994" max="9994" width="20.5703125" customWidth="1"/>
    <col min="9995" max="9995" width="13.5703125" customWidth="1"/>
    <col min="9998" max="9998" width="16.85546875" customWidth="1"/>
    <col min="10000" max="10000" width="14.140625" customWidth="1"/>
    <col min="10001" max="10001" width="17.42578125" customWidth="1"/>
    <col min="10241" max="10241" width="19.5703125" customWidth="1"/>
    <col min="10242" max="10242" width="17" customWidth="1"/>
    <col min="10243" max="10243" width="14.42578125" customWidth="1"/>
    <col min="10244" max="10244" width="11.140625" customWidth="1"/>
    <col min="10245" max="10245" width="17.42578125" customWidth="1"/>
    <col min="10246" max="10247" width="15.42578125" customWidth="1"/>
    <col min="10248" max="10248" width="16.140625" customWidth="1"/>
    <col min="10249" max="10249" width="14" customWidth="1"/>
    <col min="10250" max="10250" width="20.5703125" customWidth="1"/>
    <col min="10251" max="10251" width="13.5703125" customWidth="1"/>
    <col min="10254" max="10254" width="16.85546875" customWidth="1"/>
    <col min="10256" max="10256" width="14.140625" customWidth="1"/>
    <col min="10257" max="10257" width="17.42578125" customWidth="1"/>
    <col min="10497" max="10497" width="19.5703125" customWidth="1"/>
    <col min="10498" max="10498" width="17" customWidth="1"/>
    <col min="10499" max="10499" width="14.42578125" customWidth="1"/>
    <col min="10500" max="10500" width="11.140625" customWidth="1"/>
    <col min="10501" max="10501" width="17.42578125" customWidth="1"/>
    <col min="10502" max="10503" width="15.42578125" customWidth="1"/>
    <col min="10504" max="10504" width="16.140625" customWidth="1"/>
    <col min="10505" max="10505" width="14" customWidth="1"/>
    <col min="10506" max="10506" width="20.5703125" customWidth="1"/>
    <col min="10507" max="10507" width="13.5703125" customWidth="1"/>
    <col min="10510" max="10510" width="16.85546875" customWidth="1"/>
    <col min="10512" max="10512" width="14.140625" customWidth="1"/>
    <col min="10513" max="10513" width="17.42578125" customWidth="1"/>
    <col min="10753" max="10753" width="19.5703125" customWidth="1"/>
    <col min="10754" max="10754" width="17" customWidth="1"/>
    <col min="10755" max="10755" width="14.42578125" customWidth="1"/>
    <col min="10756" max="10756" width="11.140625" customWidth="1"/>
    <col min="10757" max="10757" width="17.42578125" customWidth="1"/>
    <col min="10758" max="10759" width="15.42578125" customWidth="1"/>
    <col min="10760" max="10760" width="16.140625" customWidth="1"/>
    <col min="10761" max="10761" width="14" customWidth="1"/>
    <col min="10762" max="10762" width="20.5703125" customWidth="1"/>
    <col min="10763" max="10763" width="13.5703125" customWidth="1"/>
    <col min="10766" max="10766" width="16.85546875" customWidth="1"/>
    <col min="10768" max="10768" width="14.140625" customWidth="1"/>
    <col min="10769" max="10769" width="17.42578125" customWidth="1"/>
    <col min="11009" max="11009" width="19.5703125" customWidth="1"/>
    <col min="11010" max="11010" width="17" customWidth="1"/>
    <col min="11011" max="11011" width="14.42578125" customWidth="1"/>
    <col min="11012" max="11012" width="11.140625" customWidth="1"/>
    <col min="11013" max="11013" width="17.42578125" customWidth="1"/>
    <col min="11014" max="11015" width="15.42578125" customWidth="1"/>
    <col min="11016" max="11016" width="16.140625" customWidth="1"/>
    <col min="11017" max="11017" width="14" customWidth="1"/>
    <col min="11018" max="11018" width="20.5703125" customWidth="1"/>
    <col min="11019" max="11019" width="13.5703125" customWidth="1"/>
    <col min="11022" max="11022" width="16.85546875" customWidth="1"/>
    <col min="11024" max="11024" width="14.140625" customWidth="1"/>
    <col min="11025" max="11025" width="17.42578125" customWidth="1"/>
    <col min="11265" max="11265" width="19.5703125" customWidth="1"/>
    <col min="11266" max="11266" width="17" customWidth="1"/>
    <col min="11267" max="11267" width="14.42578125" customWidth="1"/>
    <col min="11268" max="11268" width="11.140625" customWidth="1"/>
    <col min="11269" max="11269" width="17.42578125" customWidth="1"/>
    <col min="11270" max="11271" width="15.42578125" customWidth="1"/>
    <col min="11272" max="11272" width="16.140625" customWidth="1"/>
    <col min="11273" max="11273" width="14" customWidth="1"/>
    <col min="11274" max="11274" width="20.5703125" customWidth="1"/>
    <col min="11275" max="11275" width="13.5703125" customWidth="1"/>
    <col min="11278" max="11278" width="16.85546875" customWidth="1"/>
    <col min="11280" max="11280" width="14.140625" customWidth="1"/>
    <col min="11281" max="11281" width="17.42578125" customWidth="1"/>
    <col min="11521" max="11521" width="19.5703125" customWidth="1"/>
    <col min="11522" max="11522" width="17" customWidth="1"/>
    <col min="11523" max="11523" width="14.42578125" customWidth="1"/>
    <col min="11524" max="11524" width="11.140625" customWidth="1"/>
    <col min="11525" max="11525" width="17.42578125" customWidth="1"/>
    <col min="11526" max="11527" width="15.42578125" customWidth="1"/>
    <col min="11528" max="11528" width="16.140625" customWidth="1"/>
    <col min="11529" max="11529" width="14" customWidth="1"/>
    <col min="11530" max="11530" width="20.5703125" customWidth="1"/>
    <col min="11531" max="11531" width="13.5703125" customWidth="1"/>
    <col min="11534" max="11534" width="16.85546875" customWidth="1"/>
    <col min="11536" max="11536" width="14.140625" customWidth="1"/>
    <col min="11537" max="11537" width="17.42578125" customWidth="1"/>
    <col min="11777" max="11777" width="19.5703125" customWidth="1"/>
    <col min="11778" max="11778" width="17" customWidth="1"/>
    <col min="11779" max="11779" width="14.42578125" customWidth="1"/>
    <col min="11780" max="11780" width="11.140625" customWidth="1"/>
    <col min="11781" max="11781" width="17.42578125" customWidth="1"/>
    <col min="11782" max="11783" width="15.42578125" customWidth="1"/>
    <col min="11784" max="11784" width="16.140625" customWidth="1"/>
    <col min="11785" max="11785" width="14" customWidth="1"/>
    <col min="11786" max="11786" width="20.5703125" customWidth="1"/>
    <col min="11787" max="11787" width="13.5703125" customWidth="1"/>
    <col min="11790" max="11790" width="16.85546875" customWidth="1"/>
    <col min="11792" max="11792" width="14.140625" customWidth="1"/>
    <col min="11793" max="11793" width="17.42578125" customWidth="1"/>
    <col min="12033" max="12033" width="19.5703125" customWidth="1"/>
    <col min="12034" max="12034" width="17" customWidth="1"/>
    <col min="12035" max="12035" width="14.42578125" customWidth="1"/>
    <col min="12036" max="12036" width="11.140625" customWidth="1"/>
    <col min="12037" max="12037" width="17.42578125" customWidth="1"/>
    <col min="12038" max="12039" width="15.42578125" customWidth="1"/>
    <col min="12040" max="12040" width="16.140625" customWidth="1"/>
    <col min="12041" max="12041" width="14" customWidth="1"/>
    <col min="12042" max="12042" width="20.5703125" customWidth="1"/>
    <col min="12043" max="12043" width="13.5703125" customWidth="1"/>
    <col min="12046" max="12046" width="16.85546875" customWidth="1"/>
    <col min="12048" max="12048" width="14.140625" customWidth="1"/>
    <col min="12049" max="12049" width="17.42578125" customWidth="1"/>
    <col min="12289" max="12289" width="19.5703125" customWidth="1"/>
    <col min="12290" max="12290" width="17" customWidth="1"/>
    <col min="12291" max="12291" width="14.42578125" customWidth="1"/>
    <col min="12292" max="12292" width="11.140625" customWidth="1"/>
    <col min="12293" max="12293" width="17.42578125" customWidth="1"/>
    <col min="12294" max="12295" width="15.42578125" customWidth="1"/>
    <col min="12296" max="12296" width="16.140625" customWidth="1"/>
    <col min="12297" max="12297" width="14" customWidth="1"/>
    <col min="12298" max="12298" width="20.5703125" customWidth="1"/>
    <col min="12299" max="12299" width="13.5703125" customWidth="1"/>
    <col min="12302" max="12302" width="16.85546875" customWidth="1"/>
    <col min="12304" max="12304" width="14.140625" customWidth="1"/>
    <col min="12305" max="12305" width="17.42578125" customWidth="1"/>
    <col min="12545" max="12545" width="19.5703125" customWidth="1"/>
    <col min="12546" max="12546" width="17" customWidth="1"/>
    <col min="12547" max="12547" width="14.42578125" customWidth="1"/>
    <col min="12548" max="12548" width="11.140625" customWidth="1"/>
    <col min="12549" max="12549" width="17.42578125" customWidth="1"/>
    <col min="12550" max="12551" width="15.42578125" customWidth="1"/>
    <col min="12552" max="12552" width="16.140625" customWidth="1"/>
    <col min="12553" max="12553" width="14" customWidth="1"/>
    <col min="12554" max="12554" width="20.5703125" customWidth="1"/>
    <col min="12555" max="12555" width="13.5703125" customWidth="1"/>
    <col min="12558" max="12558" width="16.85546875" customWidth="1"/>
    <col min="12560" max="12560" width="14.140625" customWidth="1"/>
    <col min="12561" max="12561" width="17.42578125" customWidth="1"/>
    <col min="12801" max="12801" width="19.5703125" customWidth="1"/>
    <col min="12802" max="12802" width="17" customWidth="1"/>
    <col min="12803" max="12803" width="14.42578125" customWidth="1"/>
    <col min="12804" max="12804" width="11.140625" customWidth="1"/>
    <col min="12805" max="12805" width="17.42578125" customWidth="1"/>
    <col min="12806" max="12807" width="15.42578125" customWidth="1"/>
    <col min="12808" max="12808" width="16.140625" customWidth="1"/>
    <col min="12809" max="12809" width="14" customWidth="1"/>
    <col min="12810" max="12810" width="20.5703125" customWidth="1"/>
    <col min="12811" max="12811" width="13.5703125" customWidth="1"/>
    <col min="12814" max="12814" width="16.85546875" customWidth="1"/>
    <col min="12816" max="12816" width="14.140625" customWidth="1"/>
    <col min="12817" max="12817" width="17.42578125" customWidth="1"/>
    <col min="13057" max="13057" width="19.5703125" customWidth="1"/>
    <col min="13058" max="13058" width="17" customWidth="1"/>
    <col min="13059" max="13059" width="14.42578125" customWidth="1"/>
    <col min="13060" max="13060" width="11.140625" customWidth="1"/>
    <col min="13061" max="13061" width="17.42578125" customWidth="1"/>
    <col min="13062" max="13063" width="15.42578125" customWidth="1"/>
    <col min="13064" max="13064" width="16.140625" customWidth="1"/>
    <col min="13065" max="13065" width="14" customWidth="1"/>
    <col min="13066" max="13066" width="20.5703125" customWidth="1"/>
    <col min="13067" max="13067" width="13.5703125" customWidth="1"/>
    <col min="13070" max="13070" width="16.85546875" customWidth="1"/>
    <col min="13072" max="13072" width="14.140625" customWidth="1"/>
    <col min="13073" max="13073" width="17.42578125" customWidth="1"/>
    <col min="13313" max="13313" width="19.5703125" customWidth="1"/>
    <col min="13314" max="13314" width="17" customWidth="1"/>
    <col min="13315" max="13315" width="14.42578125" customWidth="1"/>
    <col min="13316" max="13316" width="11.140625" customWidth="1"/>
    <col min="13317" max="13317" width="17.42578125" customWidth="1"/>
    <col min="13318" max="13319" width="15.42578125" customWidth="1"/>
    <col min="13320" max="13320" width="16.140625" customWidth="1"/>
    <col min="13321" max="13321" width="14" customWidth="1"/>
    <col min="13322" max="13322" width="20.5703125" customWidth="1"/>
    <col min="13323" max="13323" width="13.5703125" customWidth="1"/>
    <col min="13326" max="13326" width="16.85546875" customWidth="1"/>
    <col min="13328" max="13328" width="14.140625" customWidth="1"/>
    <col min="13329" max="13329" width="17.42578125" customWidth="1"/>
    <col min="13569" max="13569" width="19.5703125" customWidth="1"/>
    <col min="13570" max="13570" width="17" customWidth="1"/>
    <col min="13571" max="13571" width="14.42578125" customWidth="1"/>
    <col min="13572" max="13572" width="11.140625" customWidth="1"/>
    <col min="13573" max="13573" width="17.42578125" customWidth="1"/>
    <col min="13574" max="13575" width="15.42578125" customWidth="1"/>
    <col min="13576" max="13576" width="16.140625" customWidth="1"/>
    <col min="13577" max="13577" width="14" customWidth="1"/>
    <col min="13578" max="13578" width="20.5703125" customWidth="1"/>
    <col min="13579" max="13579" width="13.5703125" customWidth="1"/>
    <col min="13582" max="13582" width="16.85546875" customWidth="1"/>
    <col min="13584" max="13584" width="14.140625" customWidth="1"/>
    <col min="13585" max="13585" width="17.42578125" customWidth="1"/>
    <col min="13825" max="13825" width="19.5703125" customWidth="1"/>
    <col min="13826" max="13826" width="17" customWidth="1"/>
    <col min="13827" max="13827" width="14.42578125" customWidth="1"/>
    <col min="13828" max="13828" width="11.140625" customWidth="1"/>
    <col min="13829" max="13829" width="17.42578125" customWidth="1"/>
    <col min="13830" max="13831" width="15.42578125" customWidth="1"/>
    <col min="13832" max="13832" width="16.140625" customWidth="1"/>
    <col min="13833" max="13833" width="14" customWidth="1"/>
    <col min="13834" max="13834" width="20.5703125" customWidth="1"/>
    <col min="13835" max="13835" width="13.5703125" customWidth="1"/>
    <col min="13838" max="13838" width="16.85546875" customWidth="1"/>
    <col min="13840" max="13840" width="14.140625" customWidth="1"/>
    <col min="13841" max="13841" width="17.42578125" customWidth="1"/>
    <col min="14081" max="14081" width="19.5703125" customWidth="1"/>
    <col min="14082" max="14082" width="17" customWidth="1"/>
    <col min="14083" max="14083" width="14.42578125" customWidth="1"/>
    <col min="14084" max="14084" width="11.140625" customWidth="1"/>
    <col min="14085" max="14085" width="17.42578125" customWidth="1"/>
    <col min="14086" max="14087" width="15.42578125" customWidth="1"/>
    <col min="14088" max="14088" width="16.140625" customWidth="1"/>
    <col min="14089" max="14089" width="14" customWidth="1"/>
    <col min="14090" max="14090" width="20.5703125" customWidth="1"/>
    <col min="14091" max="14091" width="13.5703125" customWidth="1"/>
    <col min="14094" max="14094" width="16.85546875" customWidth="1"/>
    <col min="14096" max="14096" width="14.140625" customWidth="1"/>
    <col min="14097" max="14097" width="17.42578125" customWidth="1"/>
    <col min="14337" max="14337" width="19.5703125" customWidth="1"/>
    <col min="14338" max="14338" width="17" customWidth="1"/>
    <col min="14339" max="14339" width="14.42578125" customWidth="1"/>
    <col min="14340" max="14340" width="11.140625" customWidth="1"/>
    <col min="14341" max="14341" width="17.42578125" customWidth="1"/>
    <col min="14342" max="14343" width="15.42578125" customWidth="1"/>
    <col min="14344" max="14344" width="16.140625" customWidth="1"/>
    <col min="14345" max="14345" width="14" customWidth="1"/>
    <col min="14346" max="14346" width="20.5703125" customWidth="1"/>
    <col min="14347" max="14347" width="13.5703125" customWidth="1"/>
    <col min="14350" max="14350" width="16.85546875" customWidth="1"/>
    <col min="14352" max="14352" width="14.140625" customWidth="1"/>
    <col min="14353" max="14353" width="17.42578125" customWidth="1"/>
    <col min="14593" max="14593" width="19.5703125" customWidth="1"/>
    <col min="14594" max="14594" width="17" customWidth="1"/>
    <col min="14595" max="14595" width="14.42578125" customWidth="1"/>
    <col min="14596" max="14596" width="11.140625" customWidth="1"/>
    <col min="14597" max="14597" width="17.42578125" customWidth="1"/>
    <col min="14598" max="14599" width="15.42578125" customWidth="1"/>
    <col min="14600" max="14600" width="16.140625" customWidth="1"/>
    <col min="14601" max="14601" width="14" customWidth="1"/>
    <col min="14602" max="14602" width="20.5703125" customWidth="1"/>
    <col min="14603" max="14603" width="13.5703125" customWidth="1"/>
    <col min="14606" max="14606" width="16.85546875" customWidth="1"/>
    <col min="14608" max="14608" width="14.140625" customWidth="1"/>
    <col min="14609" max="14609" width="17.42578125" customWidth="1"/>
    <col min="14849" max="14849" width="19.5703125" customWidth="1"/>
    <col min="14850" max="14850" width="17" customWidth="1"/>
    <col min="14851" max="14851" width="14.42578125" customWidth="1"/>
    <col min="14852" max="14852" width="11.140625" customWidth="1"/>
    <col min="14853" max="14853" width="17.42578125" customWidth="1"/>
    <col min="14854" max="14855" width="15.42578125" customWidth="1"/>
    <col min="14856" max="14856" width="16.140625" customWidth="1"/>
    <col min="14857" max="14857" width="14" customWidth="1"/>
    <col min="14858" max="14858" width="20.5703125" customWidth="1"/>
    <col min="14859" max="14859" width="13.5703125" customWidth="1"/>
    <col min="14862" max="14862" width="16.85546875" customWidth="1"/>
    <col min="14864" max="14864" width="14.140625" customWidth="1"/>
    <col min="14865" max="14865" width="17.42578125" customWidth="1"/>
    <col min="15105" max="15105" width="19.5703125" customWidth="1"/>
    <col min="15106" max="15106" width="17" customWidth="1"/>
    <col min="15107" max="15107" width="14.42578125" customWidth="1"/>
    <col min="15108" max="15108" width="11.140625" customWidth="1"/>
    <col min="15109" max="15109" width="17.42578125" customWidth="1"/>
    <col min="15110" max="15111" width="15.42578125" customWidth="1"/>
    <col min="15112" max="15112" width="16.140625" customWidth="1"/>
    <col min="15113" max="15113" width="14" customWidth="1"/>
    <col min="15114" max="15114" width="20.5703125" customWidth="1"/>
    <col min="15115" max="15115" width="13.5703125" customWidth="1"/>
    <col min="15118" max="15118" width="16.85546875" customWidth="1"/>
    <col min="15120" max="15120" width="14.140625" customWidth="1"/>
    <col min="15121" max="15121" width="17.42578125" customWidth="1"/>
    <col min="15361" max="15361" width="19.5703125" customWidth="1"/>
    <col min="15362" max="15362" width="17" customWidth="1"/>
    <col min="15363" max="15363" width="14.42578125" customWidth="1"/>
    <col min="15364" max="15364" width="11.140625" customWidth="1"/>
    <col min="15365" max="15365" width="17.42578125" customWidth="1"/>
    <col min="15366" max="15367" width="15.42578125" customWidth="1"/>
    <col min="15368" max="15368" width="16.140625" customWidth="1"/>
    <col min="15369" max="15369" width="14" customWidth="1"/>
    <col min="15370" max="15370" width="20.5703125" customWidth="1"/>
    <col min="15371" max="15371" width="13.5703125" customWidth="1"/>
    <col min="15374" max="15374" width="16.85546875" customWidth="1"/>
    <col min="15376" max="15376" width="14.140625" customWidth="1"/>
    <col min="15377" max="15377" width="17.42578125" customWidth="1"/>
    <col min="15617" max="15617" width="19.5703125" customWidth="1"/>
    <col min="15618" max="15618" width="17" customWidth="1"/>
    <col min="15619" max="15619" width="14.42578125" customWidth="1"/>
    <col min="15620" max="15620" width="11.140625" customWidth="1"/>
    <col min="15621" max="15621" width="17.42578125" customWidth="1"/>
    <col min="15622" max="15623" width="15.42578125" customWidth="1"/>
    <col min="15624" max="15624" width="16.140625" customWidth="1"/>
    <col min="15625" max="15625" width="14" customWidth="1"/>
    <col min="15626" max="15626" width="20.5703125" customWidth="1"/>
    <col min="15627" max="15627" width="13.5703125" customWidth="1"/>
    <col min="15630" max="15630" width="16.85546875" customWidth="1"/>
    <col min="15632" max="15632" width="14.140625" customWidth="1"/>
    <col min="15633" max="15633" width="17.42578125" customWidth="1"/>
    <col min="15873" max="15873" width="19.5703125" customWidth="1"/>
    <col min="15874" max="15874" width="17" customWidth="1"/>
    <col min="15875" max="15875" width="14.42578125" customWidth="1"/>
    <col min="15876" max="15876" width="11.140625" customWidth="1"/>
    <col min="15877" max="15877" width="17.42578125" customWidth="1"/>
    <col min="15878" max="15879" width="15.42578125" customWidth="1"/>
    <col min="15880" max="15880" width="16.140625" customWidth="1"/>
    <col min="15881" max="15881" width="14" customWidth="1"/>
    <col min="15882" max="15882" width="20.5703125" customWidth="1"/>
    <col min="15883" max="15883" width="13.5703125" customWidth="1"/>
    <col min="15886" max="15886" width="16.85546875" customWidth="1"/>
    <col min="15888" max="15888" width="14.140625" customWidth="1"/>
    <col min="15889" max="15889" width="17.42578125" customWidth="1"/>
    <col min="16129" max="16129" width="19.5703125" customWidth="1"/>
    <col min="16130" max="16130" width="17" customWidth="1"/>
    <col min="16131" max="16131" width="14.42578125" customWidth="1"/>
    <col min="16132" max="16132" width="11.140625" customWidth="1"/>
    <col min="16133" max="16133" width="17.42578125" customWidth="1"/>
    <col min="16134" max="16135" width="15.42578125" customWidth="1"/>
    <col min="16136" max="16136" width="16.140625" customWidth="1"/>
    <col min="16137" max="16137" width="14" customWidth="1"/>
    <col min="16138" max="16138" width="20.5703125" customWidth="1"/>
    <col min="16139" max="16139" width="13.5703125" customWidth="1"/>
    <col min="16142" max="16142" width="16.85546875" customWidth="1"/>
    <col min="16144" max="16144" width="14.140625" customWidth="1"/>
    <col min="16145" max="16145" width="17.42578125" customWidth="1"/>
  </cols>
  <sheetData>
    <row r="1" spans="1:17" ht="24" customHeight="1">
      <c r="A1" s="343"/>
      <c r="B1" s="344"/>
      <c r="C1" s="345" t="s">
        <v>646</v>
      </c>
      <c r="E1" s="344"/>
      <c r="F1" s="344"/>
      <c r="G1" s="344"/>
      <c r="H1" s="344"/>
      <c r="I1" s="344"/>
      <c r="J1" s="346"/>
    </row>
    <row r="2" spans="1:17" ht="17.25" customHeight="1">
      <c r="A2" s="1203" t="s">
        <v>647</v>
      </c>
      <c r="B2" s="1204"/>
      <c r="C2" s="1205"/>
      <c r="D2" s="1206"/>
      <c r="E2" s="347"/>
      <c r="F2" s="347"/>
      <c r="G2" s="347"/>
      <c r="H2" s="347"/>
      <c r="I2" s="347"/>
      <c r="J2" s="348"/>
    </row>
    <row r="3" spans="1:17" ht="17.25" customHeight="1">
      <c r="A3" s="1207" t="s">
        <v>648</v>
      </c>
      <c r="B3" s="1208"/>
      <c r="C3" s="1209" t="s">
        <v>649</v>
      </c>
      <c r="D3" s="1209"/>
      <c r="E3" s="1209"/>
      <c r="F3" s="1209"/>
      <c r="G3" s="1209"/>
      <c r="H3" s="1209"/>
      <c r="I3" s="1209"/>
      <c r="J3" s="1210"/>
    </row>
    <row r="4" spans="1:17" ht="17.25" customHeight="1">
      <c r="A4" s="1207"/>
      <c r="B4" s="1208"/>
      <c r="C4" s="1209"/>
      <c r="D4" s="1209"/>
      <c r="E4" s="1209"/>
      <c r="F4" s="1209"/>
      <c r="G4" s="1209"/>
      <c r="H4" s="1209"/>
      <c r="I4" s="1209"/>
      <c r="J4" s="1210"/>
    </row>
    <row r="5" spans="1:17" ht="17.25" customHeight="1">
      <c r="A5" s="1211" t="s">
        <v>650</v>
      </c>
      <c r="B5" s="1212"/>
      <c r="C5" s="1213"/>
      <c r="D5" s="1214"/>
      <c r="E5" s="1214"/>
      <c r="F5" s="1214"/>
      <c r="G5" s="1214"/>
      <c r="H5" s="1214"/>
      <c r="I5" s="1214"/>
      <c r="J5" s="1215"/>
    </row>
    <row r="6" spans="1:17" ht="17.25" customHeight="1">
      <c r="A6" s="349" t="s">
        <v>651</v>
      </c>
      <c r="B6" s="350"/>
      <c r="C6" s="1216">
        <v>45108</v>
      </c>
      <c r="D6" s="1217"/>
      <c r="E6" s="1217"/>
      <c r="F6" s="1217"/>
      <c r="G6" s="1217"/>
      <c r="H6" s="1217"/>
      <c r="I6" s="1217"/>
      <c r="J6" s="1218"/>
    </row>
    <row r="7" spans="1:17" ht="28.5" customHeight="1">
      <c r="A7" s="351" t="s">
        <v>652</v>
      </c>
      <c r="B7" s="352"/>
      <c r="C7" s="353"/>
      <c r="D7" s="353"/>
      <c r="E7" s="353"/>
      <c r="F7" s="353"/>
      <c r="G7" s="353"/>
      <c r="H7" s="354" t="s">
        <v>653</v>
      </c>
      <c r="I7" s="355" t="s">
        <v>654</v>
      </c>
      <c r="J7" s="356" t="s">
        <v>655</v>
      </c>
    </row>
    <row r="8" spans="1:17" ht="34.5" customHeight="1" thickBot="1">
      <c r="A8" s="357" t="s">
        <v>656</v>
      </c>
      <c r="B8" s="352"/>
      <c r="C8" s="353"/>
      <c r="D8" s="353"/>
      <c r="E8" s="353"/>
      <c r="F8" s="353"/>
      <c r="G8" s="353"/>
      <c r="H8" s="358">
        <v>0</v>
      </c>
      <c r="I8" s="359">
        <v>1</v>
      </c>
      <c r="J8" s="360">
        <f>H8*I8</f>
        <v>0</v>
      </c>
    </row>
    <row r="9" spans="1:17" ht="27" customHeight="1" thickTop="1" thickBot="1">
      <c r="A9" s="1219" t="s">
        <v>657</v>
      </c>
      <c r="B9" s="1220"/>
      <c r="C9" s="1220"/>
      <c r="D9" s="1220"/>
      <c r="E9" s="1220"/>
      <c r="F9" s="1220"/>
      <c r="G9" s="353"/>
      <c r="H9" s="358">
        <v>0</v>
      </c>
      <c r="I9" s="359">
        <v>1</v>
      </c>
      <c r="J9" s="360">
        <f>H9*I9</f>
        <v>0</v>
      </c>
    </row>
    <row r="10" spans="1:17" ht="16.5" customHeight="1" thickTop="1" thickBot="1">
      <c r="A10" s="361" t="s">
        <v>658</v>
      </c>
      <c r="B10" s="362"/>
      <c r="C10" s="363"/>
      <c r="D10" s="364" t="s">
        <v>659</v>
      </c>
      <c r="E10" s="364"/>
      <c r="F10" s="365" t="s">
        <v>660</v>
      </c>
      <c r="G10" s="353"/>
      <c r="H10" s="358">
        <v>0</v>
      </c>
      <c r="I10" s="359">
        <v>1</v>
      </c>
      <c r="J10" s="360">
        <v>0</v>
      </c>
      <c r="P10" s="366"/>
      <c r="Q10" s="367"/>
    </row>
    <row r="11" spans="1:17" ht="16.5" customHeight="1" thickTop="1">
      <c r="A11" s="368"/>
      <c r="B11" s="362"/>
      <c r="C11" s="362"/>
      <c r="D11" s="362"/>
      <c r="E11" s="362"/>
      <c r="F11" s="353"/>
      <c r="G11" s="369"/>
      <c r="H11" s="370"/>
      <c r="I11" s="353"/>
      <c r="J11" s="371"/>
      <c r="Q11" s="372"/>
    </row>
    <row r="12" spans="1:17" ht="16.5" customHeight="1">
      <c r="A12" s="368" t="s">
        <v>661</v>
      </c>
      <c r="B12" s="373"/>
      <c r="C12" s="374"/>
      <c r="D12" s="374"/>
      <c r="E12" s="374"/>
      <c r="F12" s="365"/>
      <c r="G12" s="353"/>
      <c r="H12" s="375">
        <f>' SUMMARY'!E54</f>
        <v>0</v>
      </c>
      <c r="I12" s="376">
        <v>1</v>
      </c>
      <c r="J12" s="377">
        <f>H12*I12</f>
        <v>0</v>
      </c>
    </row>
    <row r="13" spans="1:17" ht="16.5" customHeight="1">
      <c r="A13" s="368" t="s">
        <v>662</v>
      </c>
      <c r="B13" s="362"/>
      <c r="C13" s="374"/>
      <c r="D13" s="374"/>
      <c r="E13" s="374"/>
      <c r="F13" s="365"/>
      <c r="G13" s="353"/>
      <c r="H13" s="358">
        <v>0</v>
      </c>
      <c r="I13" s="359">
        <v>1.25</v>
      </c>
      <c r="J13" s="377">
        <f>I13*H13</f>
        <v>0</v>
      </c>
    </row>
    <row r="14" spans="1:17" ht="16.5" customHeight="1" thickBot="1">
      <c r="A14" s="361" t="s">
        <v>663</v>
      </c>
      <c r="B14" s="362"/>
      <c r="C14" s="374"/>
      <c r="D14" s="374"/>
      <c r="E14" s="374"/>
      <c r="F14" s="365"/>
      <c r="G14" s="370"/>
      <c r="H14" s="369"/>
      <c r="I14" s="370"/>
      <c r="J14" s="360">
        <f>J12+J13</f>
        <v>0</v>
      </c>
    </row>
    <row r="15" spans="1:17" ht="16.5" customHeight="1" thickTop="1" thickBot="1">
      <c r="A15" s="361" t="s">
        <v>664</v>
      </c>
      <c r="B15" s="362"/>
      <c r="C15" s="374"/>
      <c r="D15" s="374"/>
      <c r="E15" s="374"/>
      <c r="F15" s="365"/>
      <c r="G15" s="362"/>
      <c r="H15" s="358">
        <v>0</v>
      </c>
      <c r="I15" s="359">
        <v>1</v>
      </c>
      <c r="J15" s="360">
        <f>H15*I15</f>
        <v>0</v>
      </c>
    </row>
    <row r="16" spans="1:17" ht="16.5" customHeight="1" thickTop="1" thickBot="1">
      <c r="A16" s="361" t="s">
        <v>665</v>
      </c>
      <c r="B16" s="362"/>
      <c r="C16" s="374"/>
      <c r="D16" s="374"/>
      <c r="E16" s="374"/>
      <c r="F16" s="365"/>
      <c r="G16" s="362"/>
      <c r="H16" s="358">
        <v>0</v>
      </c>
      <c r="I16" s="359">
        <v>1</v>
      </c>
      <c r="J16" s="360">
        <f>H16*I16</f>
        <v>0</v>
      </c>
    </row>
    <row r="17" spans="1:10" ht="16.5" customHeight="1" thickTop="1">
      <c r="A17" s="361"/>
      <c r="B17" s="362"/>
      <c r="C17" s="362"/>
      <c r="D17" s="362"/>
      <c r="E17" s="362"/>
      <c r="F17" s="362"/>
      <c r="G17" s="362"/>
      <c r="H17" s="362"/>
      <c r="I17" s="362"/>
      <c r="J17" s="378"/>
    </row>
    <row r="18" spans="1:10" ht="15.75">
      <c r="A18" s="351" t="s">
        <v>666</v>
      </c>
      <c r="B18" s="352"/>
      <c r="C18" s="353"/>
      <c r="D18" s="353"/>
      <c r="E18" s="353"/>
      <c r="F18" s="353"/>
      <c r="G18" s="353"/>
      <c r="H18" s="353"/>
      <c r="I18" s="353"/>
      <c r="J18" s="371"/>
    </row>
    <row r="19" spans="1:10" ht="15.75">
      <c r="A19" s="351" t="s">
        <v>667</v>
      </c>
      <c r="B19" s="352"/>
      <c r="C19" s="353"/>
      <c r="D19" s="353"/>
      <c r="E19" s="353"/>
      <c r="F19" s="353"/>
      <c r="G19" s="353"/>
      <c r="H19" s="353"/>
      <c r="I19" s="353"/>
      <c r="J19" s="371"/>
    </row>
    <row r="20" spans="1:10" ht="15.75">
      <c r="A20" s="351" t="s">
        <v>668</v>
      </c>
      <c r="B20" s="352"/>
      <c r="C20" s="353"/>
      <c r="D20" s="353"/>
      <c r="E20" s="353"/>
      <c r="F20" s="353"/>
      <c r="G20" s="353"/>
      <c r="H20" s="353"/>
      <c r="I20" s="353"/>
      <c r="J20" s="371"/>
    </row>
    <row r="21" spans="1:10" ht="14.25">
      <c r="A21" s="379"/>
      <c r="C21" s="380"/>
      <c r="D21" s="380"/>
      <c r="E21" s="380"/>
      <c r="F21" s="380"/>
      <c r="G21" s="380"/>
      <c r="H21" s="380"/>
      <c r="J21" s="381"/>
    </row>
    <row r="22" spans="1:10" ht="18">
      <c r="A22" s="382" t="s">
        <v>669</v>
      </c>
      <c r="B22" s="139"/>
      <c r="J22" s="381"/>
    </row>
    <row r="23" spans="1:10">
      <c r="A23" s="383"/>
      <c r="B23" s="139"/>
      <c r="J23" s="381"/>
    </row>
    <row r="24" spans="1:10" ht="15.75">
      <c r="A24" s="384" t="s">
        <v>670</v>
      </c>
      <c r="B24" s="200"/>
      <c r="C24" s="385"/>
      <c r="D24" s="385"/>
      <c r="E24" s="353"/>
      <c r="F24" s="353"/>
      <c r="G24" s="353"/>
      <c r="H24" s="353"/>
      <c r="I24" s="353"/>
      <c r="J24" s="371"/>
    </row>
    <row r="25" spans="1:10" ht="15.75">
      <c r="A25" s="351"/>
      <c r="B25" s="352"/>
      <c r="C25" s="353"/>
      <c r="D25" s="353"/>
      <c r="E25" s="353"/>
      <c r="F25" s="353"/>
      <c r="G25" s="353"/>
      <c r="H25" s="353"/>
      <c r="I25" s="353"/>
      <c r="J25" s="386"/>
    </row>
    <row r="26" spans="1:10" ht="15.75">
      <c r="A26" s="351" t="s">
        <v>671</v>
      </c>
      <c r="B26" s="352"/>
      <c r="C26" s="387"/>
      <c r="D26" s="353"/>
      <c r="E26" s="353"/>
      <c r="F26" s="387"/>
      <c r="G26" s="353"/>
      <c r="H26" s="353"/>
      <c r="I26" s="353"/>
      <c r="J26" s="388"/>
    </row>
    <row r="27" spans="1:10" ht="15.75">
      <c r="A27" s="1221" t="s">
        <v>672</v>
      </c>
      <c r="B27" s="1222"/>
      <c r="C27" s="1223" t="s">
        <v>673</v>
      </c>
      <c r="D27" s="1223"/>
      <c r="E27" s="1223"/>
      <c r="F27" s="1223"/>
      <c r="G27" s="353"/>
      <c r="H27" s="1224" t="s">
        <v>674</v>
      </c>
      <c r="I27" s="1224" t="s">
        <v>675</v>
      </c>
      <c r="J27" s="389" t="s">
        <v>676</v>
      </c>
    </row>
    <row r="28" spans="1:10" ht="15.75">
      <c r="A28" s="390" t="s">
        <v>677</v>
      </c>
      <c r="B28" s="355" t="s">
        <v>678</v>
      </c>
      <c r="C28" s="391" t="s">
        <v>674</v>
      </c>
      <c r="D28" s="1222" t="s">
        <v>675</v>
      </c>
      <c r="E28" s="1222"/>
      <c r="F28" s="1222"/>
      <c r="G28" s="353"/>
      <c r="H28" s="1224"/>
      <c r="I28" s="1224"/>
      <c r="J28" s="392" t="s">
        <v>679</v>
      </c>
    </row>
    <row r="29" spans="1:10" ht="15.75">
      <c r="A29" s="393">
        <v>512000</v>
      </c>
      <c r="B29" s="394">
        <f t="shared" ref="B29:B34" si="0">A30</f>
        <v>1280000</v>
      </c>
      <c r="C29" s="395">
        <v>64000</v>
      </c>
      <c r="D29" s="396">
        <v>0.125</v>
      </c>
      <c r="E29" s="397" t="s">
        <v>680</v>
      </c>
      <c r="F29" s="394">
        <f t="shared" ref="F29:F35" si="1">A29</f>
        <v>512000</v>
      </c>
      <c r="G29" s="353"/>
      <c r="H29" s="394">
        <f>IF(AND(J$10&lt;=B29,J$10&gt;A29),C29,0)</f>
        <v>0</v>
      </c>
      <c r="I29" s="394">
        <f>IF(AND(J$10&lt;=B29,J$10&gt;A29),D29*(J$10-F29),0)</f>
        <v>0</v>
      </c>
      <c r="J29" s="398">
        <f t="shared" ref="J29:J35" si="2">H29+I29</f>
        <v>0</v>
      </c>
    </row>
    <row r="30" spans="1:10" ht="15.75">
      <c r="A30" s="393">
        <v>1280000</v>
      </c>
      <c r="B30" s="394">
        <f t="shared" si="0"/>
        <v>6300000</v>
      </c>
      <c r="C30" s="395">
        <v>160000</v>
      </c>
      <c r="D30" s="396">
        <v>0.1</v>
      </c>
      <c r="E30" s="397" t="s">
        <v>680</v>
      </c>
      <c r="F30" s="394">
        <f t="shared" si="1"/>
        <v>1280000</v>
      </c>
      <c r="G30" s="353"/>
      <c r="H30" s="394">
        <f t="shared" ref="H30:H35" si="3">IF(AND(J$10&lt;=B30,J$10&gt;A30),C30,0)</f>
        <v>0</v>
      </c>
      <c r="I30" s="394">
        <f t="shared" ref="I30:I35" si="4">IF(AND(J$10&lt;=B30,J$10&gt;A30),D30*(J$10-F30),0)</f>
        <v>0</v>
      </c>
      <c r="J30" s="398">
        <f t="shared" si="2"/>
        <v>0</v>
      </c>
    </row>
    <row r="31" spans="1:10" ht="15.75">
      <c r="A31" s="393">
        <v>6300000</v>
      </c>
      <c r="B31" s="394">
        <f t="shared" si="0"/>
        <v>12850000</v>
      </c>
      <c r="C31" s="395">
        <v>662000</v>
      </c>
      <c r="D31" s="396">
        <v>0.09</v>
      </c>
      <c r="E31" s="397" t="s">
        <v>680</v>
      </c>
      <c r="F31" s="394">
        <f t="shared" si="1"/>
        <v>6300000</v>
      </c>
      <c r="G31" s="353"/>
      <c r="H31" s="394">
        <f t="shared" si="3"/>
        <v>0</v>
      </c>
      <c r="I31" s="394">
        <f t="shared" si="4"/>
        <v>0</v>
      </c>
      <c r="J31" s="398">
        <f t="shared" si="2"/>
        <v>0</v>
      </c>
    </row>
    <row r="32" spans="1:10" ht="15.75">
      <c r="A32" s="393">
        <v>12850000</v>
      </c>
      <c r="B32" s="394">
        <f t="shared" si="0"/>
        <v>32000000</v>
      </c>
      <c r="C32" s="395">
        <v>1251500</v>
      </c>
      <c r="D32" s="396">
        <v>0.08</v>
      </c>
      <c r="E32" s="397" t="s">
        <v>680</v>
      </c>
      <c r="F32" s="394">
        <f t="shared" si="1"/>
        <v>12850000</v>
      </c>
      <c r="G32" s="353"/>
      <c r="H32" s="394">
        <f t="shared" si="3"/>
        <v>0</v>
      </c>
      <c r="I32" s="394">
        <f t="shared" si="4"/>
        <v>0</v>
      </c>
      <c r="J32" s="398">
        <f t="shared" si="2"/>
        <v>0</v>
      </c>
    </row>
    <row r="33" spans="1:12" ht="15.75">
      <c r="A33" s="393">
        <v>32000000</v>
      </c>
      <c r="B33" s="394">
        <f t="shared" si="0"/>
        <v>64000000</v>
      </c>
      <c r="C33" s="395">
        <v>2783500</v>
      </c>
      <c r="D33" s="396">
        <v>7.0000000000000007E-2</v>
      </c>
      <c r="E33" s="397" t="s">
        <v>680</v>
      </c>
      <c r="F33" s="394">
        <f t="shared" si="1"/>
        <v>32000000</v>
      </c>
      <c r="G33" s="353"/>
      <c r="H33" s="394">
        <f t="shared" si="3"/>
        <v>0</v>
      </c>
      <c r="I33" s="394">
        <f t="shared" si="4"/>
        <v>0</v>
      </c>
      <c r="J33" s="398">
        <f t="shared" si="2"/>
        <v>0</v>
      </c>
    </row>
    <row r="34" spans="1:12" ht="15.75">
      <c r="A34" s="393">
        <v>64000000</v>
      </c>
      <c r="B34" s="394">
        <f t="shared" si="0"/>
        <v>385500000</v>
      </c>
      <c r="C34" s="395">
        <v>5023500</v>
      </c>
      <c r="D34" s="396">
        <v>7.0000000000000007E-2</v>
      </c>
      <c r="E34" s="397" t="s">
        <v>680</v>
      </c>
      <c r="F34" s="394">
        <f t="shared" si="1"/>
        <v>64000000</v>
      </c>
      <c r="G34" s="353"/>
      <c r="H34" s="394">
        <f t="shared" si="3"/>
        <v>0</v>
      </c>
      <c r="I34" s="394">
        <f t="shared" si="4"/>
        <v>0</v>
      </c>
      <c r="J34" s="398">
        <f t="shared" si="2"/>
        <v>0</v>
      </c>
    </row>
    <row r="35" spans="1:12" ht="15.75">
      <c r="A35" s="393">
        <v>385500000</v>
      </c>
      <c r="B35" s="394"/>
      <c r="C35" s="395">
        <v>27528500</v>
      </c>
      <c r="D35" s="396">
        <v>7.0000000000000007E-2</v>
      </c>
      <c r="E35" s="397" t="s">
        <v>680</v>
      </c>
      <c r="F35" s="394">
        <f t="shared" si="1"/>
        <v>385500000</v>
      </c>
      <c r="G35" s="353"/>
      <c r="H35" s="394">
        <f t="shared" si="3"/>
        <v>0</v>
      </c>
      <c r="I35" s="394">
        <f t="shared" si="4"/>
        <v>0</v>
      </c>
      <c r="J35" s="398">
        <f t="shared" si="2"/>
        <v>0</v>
      </c>
    </row>
    <row r="36" spans="1:12" ht="27" customHeight="1">
      <c r="A36" s="399"/>
      <c r="B36" s="353"/>
      <c r="C36" s="353"/>
      <c r="D36" s="353"/>
      <c r="E36" s="353"/>
      <c r="F36" s="353"/>
      <c r="G36" s="353"/>
      <c r="H36" s="1225" t="s">
        <v>681</v>
      </c>
      <c r="I36" s="1225"/>
      <c r="J36" s="400">
        <f>SUM(J29:J35)</f>
        <v>0</v>
      </c>
      <c r="K36" s="401" t="e">
        <f>J36/J10</f>
        <v>#DIV/0!</v>
      </c>
      <c r="L36" s="401" t="e">
        <f>J36/J9</f>
        <v>#DIV/0!</v>
      </c>
    </row>
    <row r="37" spans="1:12" ht="15">
      <c r="A37" s="399"/>
      <c r="B37" s="353"/>
      <c r="C37" s="353"/>
      <c r="D37" s="353"/>
      <c r="E37" s="353"/>
      <c r="F37" s="353"/>
      <c r="G37" s="353"/>
      <c r="H37" s="353"/>
      <c r="I37" s="353"/>
      <c r="J37" s="371"/>
    </row>
    <row r="38" spans="1:12" ht="15.75">
      <c r="A38" s="384" t="s">
        <v>682</v>
      </c>
      <c r="B38" s="200"/>
      <c r="C38" s="385"/>
      <c r="D38" s="353"/>
      <c r="E38" s="353"/>
      <c r="F38" s="353"/>
      <c r="G38" s="353"/>
      <c r="H38" s="353"/>
      <c r="I38" s="353"/>
      <c r="J38" s="371"/>
    </row>
    <row r="39" spans="1:12" ht="15.75">
      <c r="A39" s="399"/>
      <c r="B39" s="353"/>
      <c r="C39" s="402"/>
      <c r="D39" s="353"/>
      <c r="E39" s="353"/>
      <c r="F39" s="353"/>
      <c r="G39" s="353"/>
      <c r="H39" s="352"/>
      <c r="I39" s="353"/>
      <c r="J39" s="403"/>
    </row>
    <row r="40" spans="1:12" ht="15.75">
      <c r="A40" s="404" t="s">
        <v>683</v>
      </c>
      <c r="B40" s="405"/>
      <c r="C40" s="406"/>
      <c r="D40" s="407"/>
      <c r="E40" s="407"/>
      <c r="F40" s="406"/>
      <c r="G40" s="353"/>
      <c r="H40" s="353"/>
      <c r="I40" s="353"/>
      <c r="J40" s="388"/>
    </row>
    <row r="41" spans="1:12" ht="15.75">
      <c r="A41" s="1221" t="s">
        <v>672</v>
      </c>
      <c r="B41" s="1222"/>
      <c r="C41" s="1223" t="s">
        <v>673</v>
      </c>
      <c r="D41" s="1223"/>
      <c r="E41" s="1223"/>
      <c r="F41" s="1223"/>
      <c r="G41" s="353"/>
      <c r="H41" s="1224" t="s">
        <v>674</v>
      </c>
      <c r="I41" s="1224" t="s">
        <v>675</v>
      </c>
      <c r="J41" s="389" t="s">
        <v>684</v>
      </c>
    </row>
    <row r="42" spans="1:12" ht="15.75">
      <c r="A42" s="390" t="s">
        <v>677</v>
      </c>
      <c r="B42" s="355" t="s">
        <v>678</v>
      </c>
      <c r="C42" s="391" t="s">
        <v>674</v>
      </c>
      <c r="D42" s="1222" t="s">
        <v>675</v>
      </c>
      <c r="E42" s="1222"/>
      <c r="F42" s="1222"/>
      <c r="G42" s="353"/>
      <c r="H42" s="1224"/>
      <c r="I42" s="1224"/>
      <c r="J42" s="392" t="s">
        <v>679</v>
      </c>
    </row>
    <row r="43" spans="1:12" ht="15.75">
      <c r="A43" s="393">
        <v>850000</v>
      </c>
      <c r="B43" s="394">
        <f t="shared" ref="B43:B48" si="5">A44</f>
        <v>1899000</v>
      </c>
      <c r="C43" s="395">
        <v>64000</v>
      </c>
      <c r="D43" s="396">
        <v>0.15</v>
      </c>
      <c r="E43" s="397" t="s">
        <v>680</v>
      </c>
      <c r="F43" s="394">
        <f t="shared" ref="F43:F49" si="6">A43</f>
        <v>850000</v>
      </c>
      <c r="G43" s="353"/>
      <c r="H43" s="394">
        <f>IF(AND(J$14&lt;=B43,J$14&gt;A43),C43,0)</f>
        <v>0</v>
      </c>
      <c r="I43" s="394">
        <f>IF(AND(J$14&lt;=B43,J$14&gt;A43),D43*(J$14-F43),0)</f>
        <v>0</v>
      </c>
      <c r="J43" s="398">
        <f t="shared" ref="J43:J49" si="7">H43+I43</f>
        <v>0</v>
      </c>
    </row>
    <row r="44" spans="1:12" ht="15.75">
      <c r="A44" s="393">
        <v>1899000</v>
      </c>
      <c r="B44" s="394">
        <f t="shared" si="5"/>
        <v>9347000</v>
      </c>
      <c r="C44" s="395">
        <v>160000</v>
      </c>
      <c r="D44" s="396">
        <v>0.12</v>
      </c>
      <c r="E44" s="397" t="s">
        <v>680</v>
      </c>
      <c r="F44" s="394">
        <f t="shared" si="6"/>
        <v>1899000</v>
      </c>
      <c r="G44" s="353"/>
      <c r="H44" s="394">
        <f t="shared" ref="H44:H49" si="8">IF(AND(J$14&lt;=B44,J$14&gt;A44),C44,0)</f>
        <v>0</v>
      </c>
      <c r="I44" s="394">
        <f t="shared" ref="I44:I49" si="9">IF(AND(J$14&lt;=B44,J$14&gt;A44),D44*(J$14-F44),0)</f>
        <v>0</v>
      </c>
      <c r="J44" s="398">
        <f t="shared" si="7"/>
        <v>0</v>
      </c>
    </row>
    <row r="45" spans="1:12" ht="15.75">
      <c r="A45" s="393">
        <v>9347000</v>
      </c>
      <c r="B45" s="394">
        <f t="shared" si="5"/>
        <v>19066000</v>
      </c>
      <c r="C45" s="395">
        <v>662000</v>
      </c>
      <c r="D45" s="396">
        <v>0.105</v>
      </c>
      <c r="E45" s="397" t="s">
        <v>680</v>
      </c>
      <c r="F45" s="394">
        <f t="shared" si="6"/>
        <v>9347000</v>
      </c>
      <c r="G45" s="353"/>
      <c r="H45" s="394">
        <f t="shared" si="8"/>
        <v>0</v>
      </c>
      <c r="I45" s="394">
        <f t="shared" si="9"/>
        <v>0</v>
      </c>
      <c r="J45" s="398">
        <f t="shared" si="7"/>
        <v>0</v>
      </c>
    </row>
    <row r="46" spans="1:12" ht="15.75">
      <c r="A46" s="393">
        <v>19066000</v>
      </c>
      <c r="B46" s="394">
        <f t="shared" si="5"/>
        <v>47372000</v>
      </c>
      <c r="C46" s="395">
        <v>1251500</v>
      </c>
      <c r="D46" s="396">
        <v>9.5000000000000001E-2</v>
      </c>
      <c r="E46" s="397" t="s">
        <v>680</v>
      </c>
      <c r="F46" s="394">
        <f t="shared" si="6"/>
        <v>19066000</v>
      </c>
      <c r="G46" s="408"/>
      <c r="H46" s="394">
        <f t="shared" si="8"/>
        <v>0</v>
      </c>
      <c r="I46" s="394">
        <f t="shared" si="9"/>
        <v>0</v>
      </c>
      <c r="J46" s="398">
        <f t="shared" si="7"/>
        <v>0</v>
      </c>
    </row>
    <row r="47" spans="1:12" ht="15.75">
      <c r="A47" s="393">
        <v>47372000</v>
      </c>
      <c r="B47" s="394">
        <f t="shared" si="5"/>
        <v>94960000</v>
      </c>
      <c r="C47" s="395">
        <v>2783500</v>
      </c>
      <c r="D47" s="396">
        <v>7.0000000000000007E-2</v>
      </c>
      <c r="E47" s="397" t="s">
        <v>680</v>
      </c>
      <c r="F47" s="394">
        <f t="shared" si="6"/>
        <v>47372000</v>
      </c>
      <c r="G47" s="353"/>
      <c r="H47" s="394">
        <f t="shared" si="8"/>
        <v>0</v>
      </c>
      <c r="I47" s="394">
        <f t="shared" si="9"/>
        <v>0</v>
      </c>
      <c r="J47" s="398">
        <f t="shared" si="7"/>
        <v>0</v>
      </c>
    </row>
    <row r="48" spans="1:12" ht="15.75">
      <c r="A48" s="393">
        <v>94960000</v>
      </c>
      <c r="B48" s="394">
        <f t="shared" si="5"/>
        <v>572000000</v>
      </c>
      <c r="C48" s="395">
        <v>5023500</v>
      </c>
      <c r="D48" s="396">
        <v>6.5000000000000002E-2</v>
      </c>
      <c r="E48" s="397" t="s">
        <v>680</v>
      </c>
      <c r="F48" s="394">
        <f t="shared" si="6"/>
        <v>94960000</v>
      </c>
      <c r="G48" s="353"/>
      <c r="H48" s="394">
        <f t="shared" si="8"/>
        <v>0</v>
      </c>
      <c r="I48" s="394">
        <f t="shared" si="9"/>
        <v>0</v>
      </c>
      <c r="J48" s="398">
        <f t="shared" si="7"/>
        <v>0</v>
      </c>
    </row>
    <row r="49" spans="1:12" ht="15.75">
      <c r="A49" s="393">
        <v>572000000</v>
      </c>
      <c r="B49" s="394"/>
      <c r="C49" s="395">
        <v>27528500</v>
      </c>
      <c r="D49" s="396">
        <v>0.06</v>
      </c>
      <c r="E49" s="397" t="s">
        <v>680</v>
      </c>
      <c r="F49" s="394">
        <f t="shared" si="6"/>
        <v>572000000</v>
      </c>
      <c r="G49" s="353"/>
      <c r="H49" s="394">
        <f t="shared" si="8"/>
        <v>0</v>
      </c>
      <c r="I49" s="394">
        <f t="shared" si="9"/>
        <v>0</v>
      </c>
      <c r="J49" s="398">
        <f t="shared" si="7"/>
        <v>0</v>
      </c>
    </row>
    <row r="50" spans="1:12" ht="21.75" customHeight="1">
      <c r="A50" s="409"/>
      <c r="B50" s="410"/>
      <c r="C50" s="410"/>
      <c r="D50" s="411"/>
      <c r="E50" s="353"/>
      <c r="F50" s="410"/>
      <c r="G50" s="353"/>
      <c r="H50" s="1225" t="s">
        <v>685</v>
      </c>
      <c r="I50" s="1225"/>
      <c r="J50" s="400">
        <f>SUM(J43:J49)</f>
        <v>0</v>
      </c>
      <c r="K50" s="401" t="e">
        <f>J50/J12</f>
        <v>#DIV/0!</v>
      </c>
      <c r="L50" s="401" t="e">
        <f>J50/J9</f>
        <v>#DIV/0!</v>
      </c>
    </row>
    <row r="51" spans="1:12" ht="15.75">
      <c r="A51" s="409"/>
      <c r="B51" s="410"/>
      <c r="C51" s="410"/>
      <c r="D51" s="411"/>
      <c r="E51" s="353"/>
      <c r="F51" s="410"/>
      <c r="G51" s="353"/>
      <c r="H51" s="412"/>
      <c r="I51" s="412"/>
      <c r="J51" s="403"/>
    </row>
    <row r="52" spans="1:12" ht="15.75">
      <c r="A52" s="351" t="s">
        <v>686</v>
      </c>
      <c r="B52" s="352"/>
      <c r="C52" s="387"/>
      <c r="D52" s="353"/>
      <c r="E52" s="353"/>
      <c r="F52" s="387"/>
      <c r="G52" s="353"/>
      <c r="H52" s="353"/>
      <c r="I52" s="353"/>
      <c r="J52" s="388"/>
    </row>
    <row r="53" spans="1:12" ht="15.75">
      <c r="A53" s="1221" t="s">
        <v>672</v>
      </c>
      <c r="B53" s="1222"/>
      <c r="C53" s="1223" t="s">
        <v>673</v>
      </c>
      <c r="D53" s="1223"/>
      <c r="E53" s="1223"/>
      <c r="F53" s="1223"/>
      <c r="G53" s="353"/>
      <c r="H53" s="1224" t="s">
        <v>674</v>
      </c>
      <c r="I53" s="1224" t="s">
        <v>675</v>
      </c>
      <c r="J53" s="389" t="s">
        <v>684</v>
      </c>
    </row>
    <row r="54" spans="1:12" ht="15.75">
      <c r="A54" s="390" t="s">
        <v>677</v>
      </c>
      <c r="B54" s="355" t="s">
        <v>678</v>
      </c>
      <c r="C54" s="391" t="s">
        <v>674</v>
      </c>
      <c r="D54" s="1222" t="s">
        <v>675</v>
      </c>
      <c r="E54" s="1222"/>
      <c r="F54" s="1222"/>
      <c r="G54" s="353"/>
      <c r="H54" s="1224"/>
      <c r="I54" s="1224"/>
      <c r="J54" s="392" t="s">
        <v>679</v>
      </c>
    </row>
    <row r="55" spans="1:12" ht="15.75">
      <c r="A55" s="393">
        <v>490000</v>
      </c>
      <c r="B55" s="394">
        <f t="shared" ref="B55:B60" si="10">A56</f>
        <v>1225000</v>
      </c>
      <c r="C55" s="395">
        <v>61250</v>
      </c>
      <c r="D55" s="396">
        <v>0.125</v>
      </c>
      <c r="E55" s="397" t="s">
        <v>680</v>
      </c>
      <c r="F55" s="394">
        <f t="shared" ref="F55:F61" si="11">A55</f>
        <v>490000</v>
      </c>
      <c r="G55" s="353"/>
      <c r="H55" s="394">
        <f>IF(AND(J$15&lt;=B55,J$15&gt;A55),C55,0)</f>
        <v>0</v>
      </c>
      <c r="I55" s="394">
        <f>IF(AND(J$15&lt;=B55,J$15&gt;A55),D55*(J$15-F55),0)</f>
        <v>0</v>
      </c>
      <c r="J55" s="398">
        <f t="shared" ref="J55:J61" si="12">H55+I55</f>
        <v>0</v>
      </c>
    </row>
    <row r="56" spans="1:12" ht="15.75">
      <c r="A56" s="393">
        <v>1225000</v>
      </c>
      <c r="B56" s="394">
        <f t="shared" si="10"/>
        <v>6000000</v>
      </c>
      <c r="C56" s="395">
        <v>153125</v>
      </c>
      <c r="D56" s="396">
        <v>0.1</v>
      </c>
      <c r="E56" s="397" t="s">
        <v>680</v>
      </c>
      <c r="F56" s="394">
        <f t="shared" si="11"/>
        <v>1225000</v>
      </c>
      <c r="G56" s="353"/>
      <c r="H56" s="394">
        <f t="shared" ref="H56:H61" si="13">IF(AND(J$15&lt;=B56,J$15&gt;A56),C56,0)</f>
        <v>0</v>
      </c>
      <c r="I56" s="394">
        <f t="shared" ref="I56:I61" si="14">IF(AND(J$15&lt;=B56,J$15&gt;A56),D56*(J$15-F56),0)</f>
        <v>0</v>
      </c>
      <c r="J56" s="398">
        <f t="shared" si="12"/>
        <v>0</v>
      </c>
    </row>
    <row r="57" spans="1:12" ht="17.25" customHeight="1">
      <c r="A57" s="393">
        <v>6000000</v>
      </c>
      <c r="B57" s="394">
        <f t="shared" si="10"/>
        <v>12250000</v>
      </c>
      <c r="C57" s="395">
        <v>630625</v>
      </c>
      <c r="D57" s="396">
        <v>0.08</v>
      </c>
      <c r="E57" s="397" t="s">
        <v>680</v>
      </c>
      <c r="F57" s="394">
        <f t="shared" si="11"/>
        <v>6000000</v>
      </c>
      <c r="G57" s="353"/>
      <c r="H57" s="394">
        <f t="shared" si="13"/>
        <v>0</v>
      </c>
      <c r="I57" s="394">
        <f t="shared" si="14"/>
        <v>0</v>
      </c>
      <c r="J57" s="398">
        <f t="shared" si="12"/>
        <v>0</v>
      </c>
    </row>
    <row r="58" spans="1:12" ht="15.75">
      <c r="A58" s="393">
        <v>12250000</v>
      </c>
      <c r="B58" s="394">
        <f t="shared" si="10"/>
        <v>30500000</v>
      </c>
      <c r="C58" s="395">
        <v>1130625</v>
      </c>
      <c r="D58" s="396">
        <v>7.0000000000000007E-2</v>
      </c>
      <c r="E58" s="397" t="s">
        <v>680</v>
      </c>
      <c r="F58" s="394">
        <f t="shared" si="11"/>
        <v>12250000</v>
      </c>
      <c r="G58" s="353"/>
      <c r="H58" s="394">
        <f t="shared" si="13"/>
        <v>0</v>
      </c>
      <c r="I58" s="394">
        <f t="shared" si="14"/>
        <v>0</v>
      </c>
      <c r="J58" s="398">
        <f t="shared" si="12"/>
        <v>0</v>
      </c>
    </row>
    <row r="59" spans="1:12" ht="15.75">
      <c r="A59" s="393">
        <v>30500000</v>
      </c>
      <c r="B59" s="394">
        <f t="shared" si="10"/>
        <v>61250000</v>
      </c>
      <c r="C59" s="395">
        <v>2408125</v>
      </c>
      <c r="D59" s="396">
        <v>0.06</v>
      </c>
      <c r="E59" s="397" t="s">
        <v>680</v>
      </c>
      <c r="F59" s="394">
        <f t="shared" si="11"/>
        <v>30500000</v>
      </c>
      <c r="G59" s="353"/>
      <c r="H59" s="394">
        <f t="shared" si="13"/>
        <v>0</v>
      </c>
      <c r="I59" s="394">
        <f t="shared" si="14"/>
        <v>0</v>
      </c>
      <c r="J59" s="398">
        <f t="shared" si="12"/>
        <v>0</v>
      </c>
    </row>
    <row r="60" spans="1:12" ht="15.75">
      <c r="A60" s="393">
        <v>61250000</v>
      </c>
      <c r="B60" s="394">
        <f t="shared" si="10"/>
        <v>367500000</v>
      </c>
      <c r="C60" s="395">
        <v>4253125</v>
      </c>
      <c r="D60" s="396">
        <v>5.5E-2</v>
      </c>
      <c r="E60" s="397" t="s">
        <v>680</v>
      </c>
      <c r="F60" s="394">
        <f t="shared" si="11"/>
        <v>61250000</v>
      </c>
      <c r="G60" s="353"/>
      <c r="H60" s="394">
        <f t="shared" si="13"/>
        <v>0</v>
      </c>
      <c r="I60" s="394">
        <f t="shared" si="14"/>
        <v>0</v>
      </c>
      <c r="J60" s="398">
        <f t="shared" si="12"/>
        <v>0</v>
      </c>
    </row>
    <row r="61" spans="1:12" ht="15.75">
      <c r="A61" s="393">
        <v>367500000</v>
      </c>
      <c r="B61" s="394"/>
      <c r="C61" s="395">
        <v>2109685</v>
      </c>
      <c r="D61" s="396">
        <v>5.5E-2</v>
      </c>
      <c r="E61" s="397" t="s">
        <v>680</v>
      </c>
      <c r="F61" s="394">
        <f t="shared" si="11"/>
        <v>367500000</v>
      </c>
      <c r="G61" s="353"/>
      <c r="H61" s="394">
        <f t="shared" si="13"/>
        <v>0</v>
      </c>
      <c r="I61" s="394">
        <f t="shared" si="14"/>
        <v>0</v>
      </c>
      <c r="J61" s="398">
        <f t="shared" si="12"/>
        <v>0</v>
      </c>
    </row>
    <row r="62" spans="1:12" ht="21.75" customHeight="1">
      <c r="A62" s="409"/>
      <c r="B62" s="410"/>
      <c r="C62" s="410"/>
      <c r="D62" s="411"/>
      <c r="E62" s="353"/>
      <c r="F62" s="410"/>
      <c r="G62" s="353"/>
      <c r="H62" s="1225" t="s">
        <v>687</v>
      </c>
      <c r="I62" s="1225"/>
      <c r="J62" s="400">
        <f>SUM(J55:J61)</f>
        <v>0</v>
      </c>
      <c r="K62" s="413" t="e">
        <f>J62/J15</f>
        <v>#DIV/0!</v>
      </c>
      <c r="L62" s="401" t="e">
        <f>J62/J9</f>
        <v>#DIV/0!</v>
      </c>
    </row>
    <row r="63" spans="1:12" ht="15.75">
      <c r="A63" s="409"/>
      <c r="B63" s="410"/>
      <c r="C63" s="410"/>
      <c r="D63" s="411"/>
      <c r="E63" s="353"/>
      <c r="F63" s="410"/>
      <c r="G63" s="353"/>
      <c r="H63" s="410"/>
      <c r="I63" s="410"/>
      <c r="J63" s="403"/>
    </row>
    <row r="64" spans="1:12" ht="15.75">
      <c r="A64" s="399"/>
      <c r="B64" s="353"/>
      <c r="C64" s="402"/>
      <c r="D64" s="353"/>
      <c r="E64" s="353"/>
      <c r="F64" s="353"/>
      <c r="G64" s="353"/>
      <c r="H64" s="352"/>
      <c r="I64" s="353"/>
      <c r="J64" s="403"/>
    </row>
    <row r="65" spans="1:12" ht="15.75">
      <c r="A65" s="351" t="s">
        <v>688</v>
      </c>
      <c r="B65" s="352"/>
      <c r="C65" s="387"/>
      <c r="D65" s="353"/>
      <c r="E65" s="353"/>
      <c r="F65" s="387"/>
      <c r="G65" s="353"/>
      <c r="H65" s="353"/>
      <c r="I65" s="353"/>
      <c r="J65" s="388"/>
    </row>
    <row r="66" spans="1:12" ht="15.75">
      <c r="A66" s="1221" t="s">
        <v>672</v>
      </c>
      <c r="B66" s="1222"/>
      <c r="C66" s="1223" t="s">
        <v>673</v>
      </c>
      <c r="D66" s="1223"/>
      <c r="E66" s="1223"/>
      <c r="F66" s="1223"/>
      <c r="G66" s="353"/>
      <c r="H66" s="1224" t="s">
        <v>674</v>
      </c>
      <c r="I66" s="1224" t="s">
        <v>675</v>
      </c>
      <c r="J66" s="389" t="s">
        <v>684</v>
      </c>
    </row>
    <row r="67" spans="1:12" ht="15.75">
      <c r="A67" s="390" t="s">
        <v>677</v>
      </c>
      <c r="B67" s="355" t="s">
        <v>678</v>
      </c>
      <c r="C67" s="391" t="s">
        <v>674</v>
      </c>
      <c r="D67" s="1222" t="s">
        <v>675</v>
      </c>
      <c r="E67" s="1222"/>
      <c r="F67" s="1222"/>
      <c r="G67" s="353"/>
      <c r="H67" s="1224"/>
      <c r="I67" s="1224"/>
      <c r="J67" s="392" t="s">
        <v>679</v>
      </c>
    </row>
    <row r="68" spans="1:12" ht="15.75">
      <c r="A68" s="393">
        <v>490000</v>
      </c>
      <c r="B68" s="394">
        <f t="shared" ref="B68:B73" si="15">A69</f>
        <v>1225000</v>
      </c>
      <c r="C68" s="395">
        <v>61250</v>
      </c>
      <c r="D68" s="396">
        <v>0.125</v>
      </c>
      <c r="E68" s="397" t="s">
        <v>680</v>
      </c>
      <c r="F68" s="394">
        <f t="shared" ref="F68:F74" si="16">A68</f>
        <v>490000</v>
      </c>
      <c r="G68" s="353"/>
      <c r="H68" s="394">
        <f>IF(AND(J$16&lt;=B68,J$16&gt;A68),C68,0)</f>
        <v>0</v>
      </c>
      <c r="I68" s="394">
        <f>IF(AND(J$16&lt;=B68,J$16&gt;A68),D68*(J$16-F68),0)</f>
        <v>0</v>
      </c>
      <c r="J68" s="398">
        <f t="shared" ref="J68:J74" si="17">H68+I68</f>
        <v>0</v>
      </c>
    </row>
    <row r="69" spans="1:12" ht="15.75">
      <c r="A69" s="393">
        <v>1225000</v>
      </c>
      <c r="B69" s="394">
        <f t="shared" si="15"/>
        <v>6000000</v>
      </c>
      <c r="C69" s="395">
        <v>153125</v>
      </c>
      <c r="D69" s="396">
        <v>0.1</v>
      </c>
      <c r="E69" s="397" t="s">
        <v>680</v>
      </c>
      <c r="F69" s="394">
        <f t="shared" si="16"/>
        <v>1225000</v>
      </c>
      <c r="G69" s="353"/>
      <c r="H69" s="394">
        <f t="shared" ref="H69:H74" si="18">IF(AND(J$16&lt;=B69,J$16&gt;A69),C69,0)</f>
        <v>0</v>
      </c>
      <c r="I69" s="394">
        <f t="shared" ref="I69:I74" si="19">IF(AND(J$16&lt;=B69,J$16&gt;A69),D69*(J$16-F69),0)</f>
        <v>0</v>
      </c>
      <c r="J69" s="398">
        <f t="shared" si="17"/>
        <v>0</v>
      </c>
    </row>
    <row r="70" spans="1:12" ht="17.25" customHeight="1">
      <c r="A70" s="393">
        <v>6000000</v>
      </c>
      <c r="B70" s="394">
        <f t="shared" si="15"/>
        <v>12250000</v>
      </c>
      <c r="C70" s="395">
        <v>630625</v>
      </c>
      <c r="D70" s="396">
        <v>0.08</v>
      </c>
      <c r="E70" s="397" t="s">
        <v>680</v>
      </c>
      <c r="F70" s="394">
        <f t="shared" si="16"/>
        <v>6000000</v>
      </c>
      <c r="G70" s="353"/>
      <c r="H70" s="394">
        <f t="shared" si="18"/>
        <v>0</v>
      </c>
      <c r="I70" s="394">
        <f t="shared" si="19"/>
        <v>0</v>
      </c>
      <c r="J70" s="398">
        <f t="shared" si="17"/>
        <v>0</v>
      </c>
    </row>
    <row r="71" spans="1:12" ht="15.75">
      <c r="A71" s="393">
        <v>12250000</v>
      </c>
      <c r="B71" s="394">
        <f t="shared" si="15"/>
        <v>30500000</v>
      </c>
      <c r="C71" s="395">
        <v>1130625</v>
      </c>
      <c r="D71" s="396">
        <v>7.0000000000000007E-2</v>
      </c>
      <c r="E71" s="397" t="s">
        <v>680</v>
      </c>
      <c r="F71" s="394">
        <f t="shared" si="16"/>
        <v>12250000</v>
      </c>
      <c r="G71" s="353"/>
      <c r="H71" s="394">
        <f t="shared" si="18"/>
        <v>0</v>
      </c>
      <c r="I71" s="394">
        <f t="shared" si="19"/>
        <v>0</v>
      </c>
      <c r="J71" s="398">
        <f t="shared" si="17"/>
        <v>0</v>
      </c>
    </row>
    <row r="72" spans="1:12" ht="15.75">
      <c r="A72" s="393">
        <v>30500000</v>
      </c>
      <c r="B72" s="394">
        <f t="shared" si="15"/>
        <v>61250000</v>
      </c>
      <c r="C72" s="395">
        <v>2408125</v>
      </c>
      <c r="D72" s="396">
        <v>0.06</v>
      </c>
      <c r="E72" s="397" t="s">
        <v>680</v>
      </c>
      <c r="F72" s="394">
        <f t="shared" si="16"/>
        <v>30500000</v>
      </c>
      <c r="G72" s="353"/>
      <c r="H72" s="394">
        <f t="shared" si="18"/>
        <v>0</v>
      </c>
      <c r="I72" s="394">
        <f t="shared" si="19"/>
        <v>0</v>
      </c>
      <c r="J72" s="398">
        <f t="shared" si="17"/>
        <v>0</v>
      </c>
    </row>
    <row r="73" spans="1:12" ht="15.75">
      <c r="A73" s="393">
        <v>61250000</v>
      </c>
      <c r="B73" s="394">
        <f t="shared" si="15"/>
        <v>367500000</v>
      </c>
      <c r="C73" s="395">
        <v>4253125</v>
      </c>
      <c r="D73" s="396">
        <v>5.5E-2</v>
      </c>
      <c r="E73" s="397" t="s">
        <v>680</v>
      </c>
      <c r="F73" s="394">
        <f t="shared" si="16"/>
        <v>61250000</v>
      </c>
      <c r="G73" s="353"/>
      <c r="H73" s="394">
        <f t="shared" si="18"/>
        <v>0</v>
      </c>
      <c r="I73" s="394">
        <f t="shared" si="19"/>
        <v>0</v>
      </c>
      <c r="J73" s="398">
        <f t="shared" si="17"/>
        <v>0</v>
      </c>
    </row>
    <row r="74" spans="1:12" ht="15.75">
      <c r="A74" s="393">
        <v>367500000</v>
      </c>
      <c r="B74" s="394"/>
      <c r="C74" s="395">
        <v>2109685</v>
      </c>
      <c r="D74" s="396">
        <v>5.5E-2</v>
      </c>
      <c r="E74" s="397" t="s">
        <v>680</v>
      </c>
      <c r="F74" s="394">
        <f t="shared" si="16"/>
        <v>367500000</v>
      </c>
      <c r="G74" s="353"/>
      <c r="H74" s="394">
        <f t="shared" si="18"/>
        <v>0</v>
      </c>
      <c r="I74" s="394">
        <f t="shared" si="19"/>
        <v>0</v>
      </c>
      <c r="J74" s="398">
        <f t="shared" si="17"/>
        <v>0</v>
      </c>
    </row>
    <row r="75" spans="1:12" ht="21.75" customHeight="1">
      <c r="A75" s="409"/>
      <c r="B75" s="410"/>
      <c r="C75" s="410"/>
      <c r="D75" s="411"/>
      <c r="E75" s="353"/>
      <c r="F75" s="410"/>
      <c r="G75" s="353"/>
      <c r="H75" s="1225" t="s">
        <v>689</v>
      </c>
      <c r="I75" s="1225"/>
      <c r="J75" s="400">
        <f>SUM(J68:J74)</f>
        <v>0</v>
      </c>
      <c r="K75" s="413" t="e">
        <f>J75/J16</f>
        <v>#DIV/0!</v>
      </c>
      <c r="L75" s="401" t="e">
        <f>J75/J9</f>
        <v>#DIV/0!</v>
      </c>
    </row>
    <row r="76" spans="1:12" ht="15.75">
      <c r="A76" s="409"/>
      <c r="B76" s="410"/>
      <c r="C76" s="410"/>
      <c r="D76" s="411"/>
      <c r="E76" s="353"/>
      <c r="F76" s="410"/>
      <c r="G76" s="353"/>
      <c r="H76" s="410"/>
      <c r="I76" s="410"/>
      <c r="J76" s="403"/>
    </row>
    <row r="77" spans="1:12" ht="16.5" thickBot="1">
      <c r="A77" s="384" t="s">
        <v>690</v>
      </c>
      <c r="B77" s="353"/>
      <c r="C77" s="387"/>
      <c r="D77" s="353"/>
      <c r="E77" s="353"/>
      <c r="F77" s="353"/>
      <c r="G77" s="353"/>
      <c r="H77" s="353"/>
      <c r="I77" s="353"/>
      <c r="J77" s="414">
        <f>J36+J50+J75+J62</f>
        <v>0</v>
      </c>
      <c r="L77" s="401" t="e">
        <f>J77/J9</f>
        <v>#DIV/0!</v>
      </c>
    </row>
    <row r="78" spans="1:12" ht="18.75" thickTop="1">
      <c r="A78" s="384"/>
      <c r="C78" s="415"/>
      <c r="J78" s="416"/>
    </row>
    <row r="79" spans="1:12" ht="15" customHeight="1">
      <c r="A79" s="417"/>
      <c r="C79" s="415"/>
      <c r="J79" s="418"/>
    </row>
    <row r="80" spans="1:12" ht="18">
      <c r="A80" s="382" t="s">
        <v>691</v>
      </c>
      <c r="B80" s="419"/>
      <c r="C80" s="419"/>
      <c r="D80" s="419"/>
      <c r="E80" s="419"/>
      <c r="F80" s="419"/>
      <c r="G80" s="419"/>
      <c r="J80" s="381"/>
    </row>
    <row r="81" spans="1:11" ht="18">
      <c r="A81" s="420"/>
      <c r="B81" s="421"/>
      <c r="C81" s="421"/>
      <c r="D81" s="421"/>
      <c r="E81" s="421"/>
      <c r="F81" s="421"/>
      <c r="G81" s="421"/>
      <c r="J81" s="381"/>
    </row>
    <row r="82" spans="1:11" ht="15.75">
      <c r="A82" s="351" t="s">
        <v>692</v>
      </c>
      <c r="B82" s="352"/>
      <c r="C82" s="353"/>
      <c r="D82" s="353"/>
      <c r="E82" s="353"/>
      <c r="F82" s="353"/>
      <c r="G82" s="353"/>
      <c r="H82" s="422"/>
      <c r="I82" s="423"/>
      <c r="J82" s="424" t="s">
        <v>641</v>
      </c>
      <c r="K82" s="425"/>
    </row>
    <row r="83" spans="1:11" ht="15.75">
      <c r="A83" s="426" t="s">
        <v>693</v>
      </c>
      <c r="B83" s="364"/>
      <c r="C83" s="364"/>
      <c r="D83" s="364"/>
      <c r="E83" s="364"/>
      <c r="F83" s="364"/>
      <c r="G83" s="364"/>
      <c r="H83" s="427"/>
      <c r="I83" s="428"/>
      <c r="J83" s="429"/>
      <c r="K83" s="430"/>
    </row>
    <row r="84" spans="1:11" ht="15.75">
      <c r="A84" s="431" t="s">
        <v>694</v>
      </c>
      <c r="B84" s="364"/>
      <c r="C84" s="364"/>
      <c r="D84" s="364"/>
      <c r="E84" s="364"/>
      <c r="F84" s="364"/>
      <c r="G84" s="364"/>
      <c r="H84" s="427"/>
      <c r="I84" s="428"/>
      <c r="J84" s="429"/>
      <c r="K84" s="430"/>
    </row>
    <row r="85" spans="1:11" ht="15.75">
      <c r="A85" s="431" t="s">
        <v>695</v>
      </c>
      <c r="B85" s="364"/>
      <c r="C85" s="364"/>
      <c r="D85" s="364"/>
      <c r="E85" s="364"/>
      <c r="F85" s="364"/>
      <c r="G85" s="364"/>
      <c r="H85" s="427"/>
      <c r="I85" s="428"/>
      <c r="J85" s="429"/>
      <c r="K85" s="430"/>
    </row>
    <row r="86" spans="1:11" ht="15.75">
      <c r="A86" s="431"/>
      <c r="B86" s="364"/>
      <c r="C86" s="364"/>
      <c r="D86" s="364"/>
      <c r="E86" s="364"/>
      <c r="F86" s="364"/>
      <c r="G86" s="364"/>
      <c r="H86" s="427"/>
      <c r="I86" s="428"/>
      <c r="J86" s="429"/>
      <c r="K86" s="430"/>
    </row>
    <row r="87" spans="1:11" ht="15.75">
      <c r="A87" s="431"/>
      <c r="B87" s="364"/>
      <c r="C87" s="364"/>
      <c r="D87" s="364"/>
      <c r="E87" s="364"/>
      <c r="F87" s="364"/>
      <c r="G87" s="364"/>
      <c r="H87" s="427"/>
      <c r="I87" s="428"/>
      <c r="J87" s="429"/>
      <c r="K87" s="430"/>
    </row>
    <row r="88" spans="1:11" ht="14.25" customHeight="1">
      <c r="A88" s="431"/>
      <c r="B88" s="364"/>
      <c r="C88" s="364"/>
      <c r="D88" s="364"/>
      <c r="E88" s="364"/>
      <c r="F88" s="364"/>
      <c r="G88" s="364"/>
      <c r="H88" s="427"/>
      <c r="I88" s="432"/>
      <c r="J88" s="429"/>
      <c r="K88" s="430"/>
    </row>
    <row r="89" spans="1:11" ht="15.75">
      <c r="A89" s="368"/>
      <c r="B89" s="362"/>
      <c r="C89" s="362"/>
      <c r="D89" s="362"/>
      <c r="E89" s="362"/>
      <c r="F89" s="362"/>
      <c r="G89" s="362"/>
      <c r="H89" s="433"/>
      <c r="I89" s="434"/>
      <c r="J89" s="435"/>
      <c r="K89" s="430"/>
    </row>
    <row r="90" spans="1:11" ht="16.5" thickBot="1">
      <c r="A90" s="384" t="s">
        <v>696</v>
      </c>
      <c r="B90" s="352"/>
      <c r="C90" s="353"/>
      <c r="D90" s="353"/>
      <c r="E90" s="353"/>
      <c r="F90" s="353"/>
      <c r="G90" s="353"/>
      <c r="H90" s="436" t="s">
        <v>236</v>
      </c>
      <c r="I90" s="437"/>
      <c r="J90" s="414">
        <f>SUM(J83:J88)</f>
        <v>0</v>
      </c>
      <c r="K90" s="438"/>
    </row>
    <row r="91" spans="1:11" ht="13.5" thickTop="1">
      <c r="A91" s="439"/>
      <c r="H91" s="139"/>
      <c r="I91" s="139"/>
      <c r="J91" s="440"/>
    </row>
    <row r="92" spans="1:11">
      <c r="A92" s="439"/>
      <c r="H92" s="139"/>
      <c r="I92" s="139"/>
      <c r="J92" s="440"/>
    </row>
    <row r="93" spans="1:11" ht="21" thickBot="1">
      <c r="A93" s="382" t="s">
        <v>697</v>
      </c>
      <c r="B93" s="139"/>
      <c r="H93" s="139"/>
      <c r="I93" s="441"/>
      <c r="J93" s="442">
        <f>J90+J77</f>
        <v>0</v>
      </c>
      <c r="K93" s="430"/>
    </row>
    <row r="94" spans="1:11" ht="14.25" thickTop="1" thickBot="1">
      <c r="A94" s="443"/>
      <c r="B94" s="444"/>
      <c r="C94" s="444"/>
      <c r="D94" s="444"/>
      <c r="E94" s="444"/>
      <c r="F94" s="444"/>
      <c r="G94" s="444"/>
      <c r="H94" s="444"/>
      <c r="I94" s="444"/>
      <c r="J94" s="445"/>
    </row>
    <row r="95" spans="1:11">
      <c r="I95" s="1226"/>
      <c r="J95" s="1226"/>
    </row>
    <row r="96" spans="1:11">
      <c r="I96" s="1226"/>
      <c r="J96" s="1226"/>
    </row>
    <row r="97" spans="1:10">
      <c r="A97" s="1227" t="s">
        <v>698</v>
      </c>
      <c r="B97" s="1227"/>
      <c r="C97" s="1227"/>
      <c r="D97" s="446">
        <v>51780</v>
      </c>
      <c r="E97">
        <f>64726*0.8</f>
        <v>51780.800000000003</v>
      </c>
      <c r="I97" s="1226"/>
      <c r="J97" s="1226"/>
    </row>
    <row r="98" spans="1:10">
      <c r="A98" s="447"/>
      <c r="B98" s="448" t="s">
        <v>699</v>
      </c>
      <c r="C98" s="448" t="s">
        <v>700</v>
      </c>
      <c r="D98" s="448" t="s">
        <v>701</v>
      </c>
    </row>
    <row r="99" spans="1:10">
      <c r="A99" s="447" t="s">
        <v>702</v>
      </c>
      <c r="B99" s="449">
        <v>0.05</v>
      </c>
      <c r="C99" s="450">
        <v>1</v>
      </c>
      <c r="D99" s="451">
        <f>B99*C99*D$97</f>
        <v>2589</v>
      </c>
      <c r="E99" s="127"/>
    </row>
    <row r="100" spans="1:10">
      <c r="A100" s="447" t="s">
        <v>703</v>
      </c>
      <c r="B100" s="449">
        <v>0.15</v>
      </c>
      <c r="C100" s="450">
        <v>1</v>
      </c>
      <c r="D100" s="451">
        <f>B100*C100*D$97</f>
        <v>7767</v>
      </c>
    </row>
    <row r="101" spans="1:10">
      <c r="A101" s="447" t="s">
        <v>704</v>
      </c>
      <c r="B101" s="449">
        <v>0.3</v>
      </c>
      <c r="C101" s="450">
        <v>1</v>
      </c>
      <c r="D101" s="451">
        <f>B101*C101*D$97</f>
        <v>15534</v>
      </c>
    </row>
    <row r="102" spans="1:10">
      <c r="A102" s="447" t="s">
        <v>705</v>
      </c>
      <c r="B102" s="449">
        <v>0.15</v>
      </c>
      <c r="C102" s="450">
        <v>0</v>
      </c>
      <c r="D102" s="451">
        <f>B102*C102*D$97</f>
        <v>0</v>
      </c>
    </row>
    <row r="103" spans="1:10">
      <c r="A103" s="447" t="s">
        <v>706</v>
      </c>
      <c r="B103" s="449">
        <v>0.05</v>
      </c>
      <c r="C103" s="450">
        <v>0</v>
      </c>
      <c r="D103" s="451">
        <f>B103*C103*D$97</f>
        <v>0</v>
      </c>
    </row>
    <row r="104" spans="1:10">
      <c r="A104" s="447" t="s">
        <v>641</v>
      </c>
      <c r="B104" s="452">
        <f>SUM(B99:B103)</f>
        <v>0.70000000000000007</v>
      </c>
      <c r="C104" s="448"/>
      <c r="D104" s="453">
        <f>SUM(D99:D103)</f>
        <v>25890</v>
      </c>
    </row>
    <row r="105" spans="1:10">
      <c r="A105" s="127"/>
      <c r="B105" s="127"/>
    </row>
    <row r="106" spans="1:10">
      <c r="A106" s="127"/>
      <c r="B106" s="127"/>
    </row>
  </sheetData>
  <mergeCells count="36">
    <mergeCell ref="H75:I75"/>
    <mergeCell ref="I95:J95"/>
    <mergeCell ref="I96:J96"/>
    <mergeCell ref="A97:C97"/>
    <mergeCell ref="I97:J97"/>
    <mergeCell ref="H62:I62"/>
    <mergeCell ref="A66:B66"/>
    <mergeCell ref="C66:F66"/>
    <mergeCell ref="H66:H67"/>
    <mergeCell ref="I66:I67"/>
    <mergeCell ref="D67:F67"/>
    <mergeCell ref="H50:I50"/>
    <mergeCell ref="A53:B53"/>
    <mergeCell ref="C53:F53"/>
    <mergeCell ref="H53:H54"/>
    <mergeCell ref="I53:I54"/>
    <mergeCell ref="D54:F54"/>
    <mergeCell ref="H36:I36"/>
    <mergeCell ref="A41:B41"/>
    <mergeCell ref="C41:F41"/>
    <mergeCell ref="H41:H42"/>
    <mergeCell ref="I41:I42"/>
    <mergeCell ref="D42:F42"/>
    <mergeCell ref="C6:J6"/>
    <mergeCell ref="A9:F9"/>
    <mergeCell ref="A27:B27"/>
    <mergeCell ref="C27:F27"/>
    <mergeCell ref="H27:H28"/>
    <mergeCell ref="I27:I28"/>
    <mergeCell ref="D28:F28"/>
    <mergeCell ref="A2:B2"/>
    <mergeCell ref="C2:D2"/>
    <mergeCell ref="A3:B4"/>
    <mergeCell ref="C3:J4"/>
    <mergeCell ref="A5:B5"/>
    <mergeCell ref="C5:J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167"/>
  <sheetViews>
    <sheetView topLeftCell="A2" workbookViewId="0">
      <selection activeCell="G5" sqref="G5"/>
    </sheetView>
  </sheetViews>
  <sheetFormatPr defaultColWidth="8.85546875" defaultRowHeight="14.25"/>
  <cols>
    <col min="1" max="1" width="45.85546875" style="456" customWidth="1"/>
    <col min="2" max="2" width="16.85546875" style="456" customWidth="1"/>
    <col min="3" max="3" width="16.5703125" style="456" customWidth="1"/>
    <col min="4" max="4" width="22.42578125" style="456" customWidth="1"/>
    <col min="5" max="5" width="17.140625" style="456" customWidth="1"/>
    <col min="6" max="6" width="38.85546875" style="460" customWidth="1"/>
    <col min="7" max="7" width="16.42578125" style="456" customWidth="1"/>
    <col min="8" max="8" width="16.140625" style="456" bestFit="1" customWidth="1"/>
    <col min="9" max="9" width="15" style="456" customWidth="1"/>
    <col min="10" max="10" width="14.42578125" style="456" customWidth="1"/>
    <col min="11" max="11" width="3.42578125" style="456" customWidth="1"/>
    <col min="12" max="12" width="15.140625" style="456" customWidth="1"/>
    <col min="13" max="13" width="8.85546875" style="456"/>
    <col min="14" max="14" width="13.140625" style="456" customWidth="1"/>
    <col min="15" max="16" width="8.85546875" style="456"/>
    <col min="17" max="17" width="14.85546875" style="456" customWidth="1"/>
    <col min="18" max="18" width="8.85546875" style="456"/>
    <col min="19" max="19" width="14.42578125" style="456" bestFit="1" customWidth="1"/>
    <col min="20" max="20" width="14.42578125" style="456" customWidth="1"/>
    <col min="21" max="21" width="8.85546875" style="456"/>
    <col min="22" max="22" width="13.85546875" style="456" bestFit="1" customWidth="1"/>
    <col min="23" max="256" width="8.85546875" style="456"/>
    <col min="257" max="257" width="45.85546875" style="456" customWidth="1"/>
    <col min="258" max="258" width="16.85546875" style="456" customWidth="1"/>
    <col min="259" max="259" width="16.5703125" style="456" customWidth="1"/>
    <col min="260" max="260" width="22.42578125" style="456" customWidth="1"/>
    <col min="261" max="261" width="17.140625" style="456" customWidth="1"/>
    <col min="262" max="262" width="38.85546875" style="456" customWidth="1"/>
    <col min="263" max="263" width="16.42578125" style="456" customWidth="1"/>
    <col min="264" max="264" width="16.140625" style="456" bestFit="1" customWidth="1"/>
    <col min="265" max="265" width="15" style="456" customWidth="1"/>
    <col min="266" max="266" width="14.42578125" style="456" customWidth="1"/>
    <col min="267" max="267" width="3.42578125" style="456" customWidth="1"/>
    <col min="268" max="268" width="15.140625" style="456" customWidth="1"/>
    <col min="269" max="269" width="8.85546875" style="456"/>
    <col min="270" max="270" width="13.140625" style="456" customWidth="1"/>
    <col min="271" max="272" width="8.85546875" style="456"/>
    <col min="273" max="273" width="14.85546875" style="456" customWidth="1"/>
    <col min="274" max="274" width="8.85546875" style="456"/>
    <col min="275" max="275" width="14.42578125" style="456" bestFit="1" customWidth="1"/>
    <col min="276" max="276" width="14.42578125" style="456" customWidth="1"/>
    <col min="277" max="277" width="8.85546875" style="456"/>
    <col min="278" max="278" width="13.85546875" style="456" bestFit="1" customWidth="1"/>
    <col min="279" max="512" width="8.85546875" style="456"/>
    <col min="513" max="513" width="45.85546875" style="456" customWidth="1"/>
    <col min="514" max="514" width="16.85546875" style="456" customWidth="1"/>
    <col min="515" max="515" width="16.5703125" style="456" customWidth="1"/>
    <col min="516" max="516" width="22.42578125" style="456" customWidth="1"/>
    <col min="517" max="517" width="17.140625" style="456" customWidth="1"/>
    <col min="518" max="518" width="38.85546875" style="456" customWidth="1"/>
    <col min="519" max="519" width="16.42578125" style="456" customWidth="1"/>
    <col min="520" max="520" width="16.140625" style="456" bestFit="1" customWidth="1"/>
    <col min="521" max="521" width="15" style="456" customWidth="1"/>
    <col min="522" max="522" width="14.42578125" style="456" customWidth="1"/>
    <col min="523" max="523" width="3.42578125" style="456" customWidth="1"/>
    <col min="524" max="524" width="15.140625" style="456" customWidth="1"/>
    <col min="525" max="525" width="8.85546875" style="456"/>
    <col min="526" max="526" width="13.140625" style="456" customWidth="1"/>
    <col min="527" max="528" width="8.85546875" style="456"/>
    <col min="529" max="529" width="14.85546875" style="456" customWidth="1"/>
    <col min="530" max="530" width="8.85546875" style="456"/>
    <col min="531" max="531" width="14.42578125" style="456" bestFit="1" customWidth="1"/>
    <col min="532" max="532" width="14.42578125" style="456" customWidth="1"/>
    <col min="533" max="533" width="8.85546875" style="456"/>
    <col min="534" max="534" width="13.85546875" style="456" bestFit="1" customWidth="1"/>
    <col min="535" max="768" width="8.85546875" style="456"/>
    <col min="769" max="769" width="45.85546875" style="456" customWidth="1"/>
    <col min="770" max="770" width="16.85546875" style="456" customWidth="1"/>
    <col min="771" max="771" width="16.5703125" style="456" customWidth="1"/>
    <col min="772" max="772" width="22.42578125" style="456" customWidth="1"/>
    <col min="773" max="773" width="17.140625" style="456" customWidth="1"/>
    <col min="774" max="774" width="38.85546875" style="456" customWidth="1"/>
    <col min="775" max="775" width="16.42578125" style="456" customWidth="1"/>
    <col min="776" max="776" width="16.140625" style="456" bestFit="1" customWidth="1"/>
    <col min="777" max="777" width="15" style="456" customWidth="1"/>
    <col min="778" max="778" width="14.42578125" style="456" customWidth="1"/>
    <col min="779" max="779" width="3.42578125" style="456" customWidth="1"/>
    <col min="780" max="780" width="15.140625" style="456" customWidth="1"/>
    <col min="781" max="781" width="8.85546875" style="456"/>
    <col min="782" max="782" width="13.140625" style="456" customWidth="1"/>
    <col min="783" max="784" width="8.85546875" style="456"/>
    <col min="785" max="785" width="14.85546875" style="456" customWidth="1"/>
    <col min="786" max="786" width="8.85546875" style="456"/>
    <col min="787" max="787" width="14.42578125" style="456" bestFit="1" customWidth="1"/>
    <col min="788" max="788" width="14.42578125" style="456" customWidth="1"/>
    <col min="789" max="789" width="8.85546875" style="456"/>
    <col min="790" max="790" width="13.85546875" style="456" bestFit="1" customWidth="1"/>
    <col min="791" max="1024" width="8.85546875" style="456"/>
    <col min="1025" max="1025" width="45.85546875" style="456" customWidth="1"/>
    <col min="1026" max="1026" width="16.85546875" style="456" customWidth="1"/>
    <col min="1027" max="1027" width="16.5703125" style="456" customWidth="1"/>
    <col min="1028" max="1028" width="22.42578125" style="456" customWidth="1"/>
    <col min="1029" max="1029" width="17.140625" style="456" customWidth="1"/>
    <col min="1030" max="1030" width="38.85546875" style="456" customWidth="1"/>
    <col min="1031" max="1031" width="16.42578125" style="456" customWidth="1"/>
    <col min="1032" max="1032" width="16.140625" style="456" bestFit="1" customWidth="1"/>
    <col min="1033" max="1033" width="15" style="456" customWidth="1"/>
    <col min="1034" max="1034" width="14.42578125" style="456" customWidth="1"/>
    <col min="1035" max="1035" width="3.42578125" style="456" customWidth="1"/>
    <col min="1036" max="1036" width="15.140625" style="456" customWidth="1"/>
    <col min="1037" max="1037" width="8.85546875" style="456"/>
    <col min="1038" max="1038" width="13.140625" style="456" customWidth="1"/>
    <col min="1039" max="1040" width="8.85546875" style="456"/>
    <col min="1041" max="1041" width="14.85546875" style="456" customWidth="1"/>
    <col min="1042" max="1042" width="8.85546875" style="456"/>
    <col min="1043" max="1043" width="14.42578125" style="456" bestFit="1" customWidth="1"/>
    <col min="1044" max="1044" width="14.42578125" style="456" customWidth="1"/>
    <col min="1045" max="1045" width="8.85546875" style="456"/>
    <col min="1046" max="1046" width="13.85546875" style="456" bestFit="1" customWidth="1"/>
    <col min="1047" max="1280" width="8.85546875" style="456"/>
    <col min="1281" max="1281" width="45.85546875" style="456" customWidth="1"/>
    <col min="1282" max="1282" width="16.85546875" style="456" customWidth="1"/>
    <col min="1283" max="1283" width="16.5703125" style="456" customWidth="1"/>
    <col min="1284" max="1284" width="22.42578125" style="456" customWidth="1"/>
    <col min="1285" max="1285" width="17.140625" style="456" customWidth="1"/>
    <col min="1286" max="1286" width="38.85546875" style="456" customWidth="1"/>
    <col min="1287" max="1287" width="16.42578125" style="456" customWidth="1"/>
    <col min="1288" max="1288" width="16.140625" style="456" bestFit="1" customWidth="1"/>
    <col min="1289" max="1289" width="15" style="456" customWidth="1"/>
    <col min="1290" max="1290" width="14.42578125" style="456" customWidth="1"/>
    <col min="1291" max="1291" width="3.42578125" style="456" customWidth="1"/>
    <col min="1292" max="1292" width="15.140625" style="456" customWidth="1"/>
    <col min="1293" max="1293" width="8.85546875" style="456"/>
    <col min="1294" max="1294" width="13.140625" style="456" customWidth="1"/>
    <col min="1295" max="1296" width="8.85546875" style="456"/>
    <col min="1297" max="1297" width="14.85546875" style="456" customWidth="1"/>
    <col min="1298" max="1298" width="8.85546875" style="456"/>
    <col min="1299" max="1299" width="14.42578125" style="456" bestFit="1" customWidth="1"/>
    <col min="1300" max="1300" width="14.42578125" style="456" customWidth="1"/>
    <col min="1301" max="1301" width="8.85546875" style="456"/>
    <col min="1302" max="1302" width="13.85546875" style="456" bestFit="1" customWidth="1"/>
    <col min="1303" max="1536" width="8.85546875" style="456"/>
    <col min="1537" max="1537" width="45.85546875" style="456" customWidth="1"/>
    <col min="1538" max="1538" width="16.85546875" style="456" customWidth="1"/>
    <col min="1539" max="1539" width="16.5703125" style="456" customWidth="1"/>
    <col min="1540" max="1540" width="22.42578125" style="456" customWidth="1"/>
    <col min="1541" max="1541" width="17.140625" style="456" customWidth="1"/>
    <col min="1542" max="1542" width="38.85546875" style="456" customWidth="1"/>
    <col min="1543" max="1543" width="16.42578125" style="456" customWidth="1"/>
    <col min="1544" max="1544" width="16.140625" style="456" bestFit="1" customWidth="1"/>
    <col min="1545" max="1545" width="15" style="456" customWidth="1"/>
    <col min="1546" max="1546" width="14.42578125" style="456" customWidth="1"/>
    <col min="1547" max="1547" width="3.42578125" style="456" customWidth="1"/>
    <col min="1548" max="1548" width="15.140625" style="456" customWidth="1"/>
    <col min="1549" max="1549" width="8.85546875" style="456"/>
    <col min="1550" max="1550" width="13.140625" style="456" customWidth="1"/>
    <col min="1551" max="1552" width="8.85546875" style="456"/>
    <col min="1553" max="1553" width="14.85546875" style="456" customWidth="1"/>
    <col min="1554" max="1554" width="8.85546875" style="456"/>
    <col min="1555" max="1555" width="14.42578125" style="456" bestFit="1" customWidth="1"/>
    <col min="1556" max="1556" width="14.42578125" style="456" customWidth="1"/>
    <col min="1557" max="1557" width="8.85546875" style="456"/>
    <col min="1558" max="1558" width="13.85546875" style="456" bestFit="1" customWidth="1"/>
    <col min="1559" max="1792" width="8.85546875" style="456"/>
    <col min="1793" max="1793" width="45.85546875" style="456" customWidth="1"/>
    <col min="1794" max="1794" width="16.85546875" style="456" customWidth="1"/>
    <col min="1795" max="1795" width="16.5703125" style="456" customWidth="1"/>
    <col min="1796" max="1796" width="22.42578125" style="456" customWidth="1"/>
    <col min="1797" max="1797" width="17.140625" style="456" customWidth="1"/>
    <col min="1798" max="1798" width="38.85546875" style="456" customWidth="1"/>
    <col min="1799" max="1799" width="16.42578125" style="456" customWidth="1"/>
    <col min="1800" max="1800" width="16.140625" style="456" bestFit="1" customWidth="1"/>
    <col min="1801" max="1801" width="15" style="456" customWidth="1"/>
    <col min="1802" max="1802" width="14.42578125" style="456" customWidth="1"/>
    <col min="1803" max="1803" width="3.42578125" style="456" customWidth="1"/>
    <col min="1804" max="1804" width="15.140625" style="456" customWidth="1"/>
    <col min="1805" max="1805" width="8.85546875" style="456"/>
    <col min="1806" max="1806" width="13.140625" style="456" customWidth="1"/>
    <col min="1807" max="1808" width="8.85546875" style="456"/>
    <col min="1809" max="1809" width="14.85546875" style="456" customWidth="1"/>
    <col min="1810" max="1810" width="8.85546875" style="456"/>
    <col min="1811" max="1811" width="14.42578125" style="456" bestFit="1" customWidth="1"/>
    <col min="1812" max="1812" width="14.42578125" style="456" customWidth="1"/>
    <col min="1813" max="1813" width="8.85546875" style="456"/>
    <col min="1814" max="1814" width="13.85546875" style="456" bestFit="1" customWidth="1"/>
    <col min="1815" max="2048" width="8.85546875" style="456"/>
    <col min="2049" max="2049" width="45.85546875" style="456" customWidth="1"/>
    <col min="2050" max="2050" width="16.85546875" style="456" customWidth="1"/>
    <col min="2051" max="2051" width="16.5703125" style="456" customWidth="1"/>
    <col min="2052" max="2052" width="22.42578125" style="456" customWidth="1"/>
    <col min="2053" max="2053" width="17.140625" style="456" customWidth="1"/>
    <col min="2054" max="2054" width="38.85546875" style="456" customWidth="1"/>
    <col min="2055" max="2055" width="16.42578125" style="456" customWidth="1"/>
    <col min="2056" max="2056" width="16.140625" style="456" bestFit="1" customWidth="1"/>
    <col min="2057" max="2057" width="15" style="456" customWidth="1"/>
    <col min="2058" max="2058" width="14.42578125" style="456" customWidth="1"/>
    <col min="2059" max="2059" width="3.42578125" style="456" customWidth="1"/>
    <col min="2060" max="2060" width="15.140625" style="456" customWidth="1"/>
    <col min="2061" max="2061" width="8.85546875" style="456"/>
    <col min="2062" max="2062" width="13.140625" style="456" customWidth="1"/>
    <col min="2063" max="2064" width="8.85546875" style="456"/>
    <col min="2065" max="2065" width="14.85546875" style="456" customWidth="1"/>
    <col min="2066" max="2066" width="8.85546875" style="456"/>
    <col min="2067" max="2067" width="14.42578125" style="456" bestFit="1" customWidth="1"/>
    <col min="2068" max="2068" width="14.42578125" style="456" customWidth="1"/>
    <col min="2069" max="2069" width="8.85546875" style="456"/>
    <col min="2070" max="2070" width="13.85546875" style="456" bestFit="1" customWidth="1"/>
    <col min="2071" max="2304" width="8.85546875" style="456"/>
    <col min="2305" max="2305" width="45.85546875" style="456" customWidth="1"/>
    <col min="2306" max="2306" width="16.85546875" style="456" customWidth="1"/>
    <col min="2307" max="2307" width="16.5703125" style="456" customWidth="1"/>
    <col min="2308" max="2308" width="22.42578125" style="456" customWidth="1"/>
    <col min="2309" max="2309" width="17.140625" style="456" customWidth="1"/>
    <col min="2310" max="2310" width="38.85546875" style="456" customWidth="1"/>
    <col min="2311" max="2311" width="16.42578125" style="456" customWidth="1"/>
    <col min="2312" max="2312" width="16.140625" style="456" bestFit="1" customWidth="1"/>
    <col min="2313" max="2313" width="15" style="456" customWidth="1"/>
    <col min="2314" max="2314" width="14.42578125" style="456" customWidth="1"/>
    <col min="2315" max="2315" width="3.42578125" style="456" customWidth="1"/>
    <col min="2316" max="2316" width="15.140625" style="456" customWidth="1"/>
    <col min="2317" max="2317" width="8.85546875" style="456"/>
    <col min="2318" max="2318" width="13.140625" style="456" customWidth="1"/>
    <col min="2319" max="2320" width="8.85546875" style="456"/>
    <col min="2321" max="2321" width="14.85546875" style="456" customWidth="1"/>
    <col min="2322" max="2322" width="8.85546875" style="456"/>
    <col min="2323" max="2323" width="14.42578125" style="456" bestFit="1" customWidth="1"/>
    <col min="2324" max="2324" width="14.42578125" style="456" customWidth="1"/>
    <col min="2325" max="2325" width="8.85546875" style="456"/>
    <col min="2326" max="2326" width="13.85546875" style="456" bestFit="1" customWidth="1"/>
    <col min="2327" max="2560" width="8.85546875" style="456"/>
    <col min="2561" max="2561" width="45.85546875" style="456" customWidth="1"/>
    <col min="2562" max="2562" width="16.85546875" style="456" customWidth="1"/>
    <col min="2563" max="2563" width="16.5703125" style="456" customWidth="1"/>
    <col min="2564" max="2564" width="22.42578125" style="456" customWidth="1"/>
    <col min="2565" max="2565" width="17.140625" style="456" customWidth="1"/>
    <col min="2566" max="2566" width="38.85546875" style="456" customWidth="1"/>
    <col min="2567" max="2567" width="16.42578125" style="456" customWidth="1"/>
    <col min="2568" max="2568" width="16.140625" style="456" bestFit="1" customWidth="1"/>
    <col min="2569" max="2569" width="15" style="456" customWidth="1"/>
    <col min="2570" max="2570" width="14.42578125" style="456" customWidth="1"/>
    <col min="2571" max="2571" width="3.42578125" style="456" customWidth="1"/>
    <col min="2572" max="2572" width="15.140625" style="456" customWidth="1"/>
    <col min="2573" max="2573" width="8.85546875" style="456"/>
    <col min="2574" max="2574" width="13.140625" style="456" customWidth="1"/>
    <col min="2575" max="2576" width="8.85546875" style="456"/>
    <col min="2577" max="2577" width="14.85546875" style="456" customWidth="1"/>
    <col min="2578" max="2578" width="8.85546875" style="456"/>
    <col min="2579" max="2579" width="14.42578125" style="456" bestFit="1" customWidth="1"/>
    <col min="2580" max="2580" width="14.42578125" style="456" customWidth="1"/>
    <col min="2581" max="2581" width="8.85546875" style="456"/>
    <col min="2582" max="2582" width="13.85546875" style="456" bestFit="1" customWidth="1"/>
    <col min="2583" max="2816" width="8.85546875" style="456"/>
    <col min="2817" max="2817" width="45.85546875" style="456" customWidth="1"/>
    <col min="2818" max="2818" width="16.85546875" style="456" customWidth="1"/>
    <col min="2819" max="2819" width="16.5703125" style="456" customWidth="1"/>
    <col min="2820" max="2820" width="22.42578125" style="456" customWidth="1"/>
    <col min="2821" max="2821" width="17.140625" style="456" customWidth="1"/>
    <col min="2822" max="2822" width="38.85546875" style="456" customWidth="1"/>
    <col min="2823" max="2823" width="16.42578125" style="456" customWidth="1"/>
    <col min="2824" max="2824" width="16.140625" style="456" bestFit="1" customWidth="1"/>
    <col min="2825" max="2825" width="15" style="456" customWidth="1"/>
    <col min="2826" max="2826" width="14.42578125" style="456" customWidth="1"/>
    <col min="2827" max="2827" width="3.42578125" style="456" customWidth="1"/>
    <col min="2828" max="2828" width="15.140625" style="456" customWidth="1"/>
    <col min="2829" max="2829" width="8.85546875" style="456"/>
    <col min="2830" max="2830" width="13.140625" style="456" customWidth="1"/>
    <col min="2831" max="2832" width="8.85546875" style="456"/>
    <col min="2833" max="2833" width="14.85546875" style="456" customWidth="1"/>
    <col min="2834" max="2834" width="8.85546875" style="456"/>
    <col min="2835" max="2835" width="14.42578125" style="456" bestFit="1" customWidth="1"/>
    <col min="2836" max="2836" width="14.42578125" style="456" customWidth="1"/>
    <col min="2837" max="2837" width="8.85546875" style="456"/>
    <col min="2838" max="2838" width="13.85546875" style="456" bestFit="1" customWidth="1"/>
    <col min="2839" max="3072" width="8.85546875" style="456"/>
    <col min="3073" max="3073" width="45.85546875" style="456" customWidth="1"/>
    <col min="3074" max="3074" width="16.85546875" style="456" customWidth="1"/>
    <col min="3075" max="3075" width="16.5703125" style="456" customWidth="1"/>
    <col min="3076" max="3076" width="22.42578125" style="456" customWidth="1"/>
    <col min="3077" max="3077" width="17.140625" style="456" customWidth="1"/>
    <col min="3078" max="3078" width="38.85546875" style="456" customWidth="1"/>
    <col min="3079" max="3079" width="16.42578125" style="456" customWidth="1"/>
    <col min="3080" max="3080" width="16.140625" style="456" bestFit="1" customWidth="1"/>
    <col min="3081" max="3081" width="15" style="456" customWidth="1"/>
    <col min="3082" max="3082" width="14.42578125" style="456" customWidth="1"/>
    <col min="3083" max="3083" width="3.42578125" style="456" customWidth="1"/>
    <col min="3084" max="3084" width="15.140625" style="456" customWidth="1"/>
    <col min="3085" max="3085" width="8.85546875" style="456"/>
    <col min="3086" max="3086" width="13.140625" style="456" customWidth="1"/>
    <col min="3087" max="3088" width="8.85546875" style="456"/>
    <col min="3089" max="3089" width="14.85546875" style="456" customWidth="1"/>
    <col min="3090" max="3090" width="8.85546875" style="456"/>
    <col min="3091" max="3091" width="14.42578125" style="456" bestFit="1" customWidth="1"/>
    <col min="3092" max="3092" width="14.42578125" style="456" customWidth="1"/>
    <col min="3093" max="3093" width="8.85546875" style="456"/>
    <col min="3094" max="3094" width="13.85546875" style="456" bestFit="1" customWidth="1"/>
    <col min="3095" max="3328" width="8.85546875" style="456"/>
    <col min="3329" max="3329" width="45.85546875" style="456" customWidth="1"/>
    <col min="3330" max="3330" width="16.85546875" style="456" customWidth="1"/>
    <col min="3331" max="3331" width="16.5703125" style="456" customWidth="1"/>
    <col min="3332" max="3332" width="22.42578125" style="456" customWidth="1"/>
    <col min="3333" max="3333" width="17.140625" style="456" customWidth="1"/>
    <col min="3334" max="3334" width="38.85546875" style="456" customWidth="1"/>
    <col min="3335" max="3335" width="16.42578125" style="456" customWidth="1"/>
    <col min="3336" max="3336" width="16.140625" style="456" bestFit="1" customWidth="1"/>
    <col min="3337" max="3337" width="15" style="456" customWidth="1"/>
    <col min="3338" max="3338" width="14.42578125" style="456" customWidth="1"/>
    <col min="3339" max="3339" width="3.42578125" style="456" customWidth="1"/>
    <col min="3340" max="3340" width="15.140625" style="456" customWidth="1"/>
    <col min="3341" max="3341" width="8.85546875" style="456"/>
    <col min="3342" max="3342" width="13.140625" style="456" customWidth="1"/>
    <col min="3343" max="3344" width="8.85546875" style="456"/>
    <col min="3345" max="3345" width="14.85546875" style="456" customWidth="1"/>
    <col min="3346" max="3346" width="8.85546875" style="456"/>
    <col min="3347" max="3347" width="14.42578125" style="456" bestFit="1" customWidth="1"/>
    <col min="3348" max="3348" width="14.42578125" style="456" customWidth="1"/>
    <col min="3349" max="3349" width="8.85546875" style="456"/>
    <col min="3350" max="3350" width="13.85546875" style="456" bestFit="1" customWidth="1"/>
    <col min="3351" max="3584" width="8.85546875" style="456"/>
    <col min="3585" max="3585" width="45.85546875" style="456" customWidth="1"/>
    <col min="3586" max="3586" width="16.85546875" style="456" customWidth="1"/>
    <col min="3587" max="3587" width="16.5703125" style="456" customWidth="1"/>
    <col min="3588" max="3588" width="22.42578125" style="456" customWidth="1"/>
    <col min="3589" max="3589" width="17.140625" style="456" customWidth="1"/>
    <col min="3590" max="3590" width="38.85546875" style="456" customWidth="1"/>
    <col min="3591" max="3591" width="16.42578125" style="456" customWidth="1"/>
    <col min="3592" max="3592" width="16.140625" style="456" bestFit="1" customWidth="1"/>
    <col min="3593" max="3593" width="15" style="456" customWidth="1"/>
    <col min="3594" max="3594" width="14.42578125" style="456" customWidth="1"/>
    <col min="3595" max="3595" width="3.42578125" style="456" customWidth="1"/>
    <col min="3596" max="3596" width="15.140625" style="456" customWidth="1"/>
    <col min="3597" max="3597" width="8.85546875" style="456"/>
    <col min="3598" max="3598" width="13.140625" style="456" customWidth="1"/>
    <col min="3599" max="3600" width="8.85546875" style="456"/>
    <col min="3601" max="3601" width="14.85546875" style="456" customWidth="1"/>
    <col min="3602" max="3602" width="8.85546875" style="456"/>
    <col min="3603" max="3603" width="14.42578125" style="456" bestFit="1" customWidth="1"/>
    <col min="3604" max="3604" width="14.42578125" style="456" customWidth="1"/>
    <col min="3605" max="3605" width="8.85546875" style="456"/>
    <col min="3606" max="3606" width="13.85546875" style="456" bestFit="1" customWidth="1"/>
    <col min="3607" max="3840" width="8.85546875" style="456"/>
    <col min="3841" max="3841" width="45.85546875" style="456" customWidth="1"/>
    <col min="3842" max="3842" width="16.85546875" style="456" customWidth="1"/>
    <col min="3843" max="3843" width="16.5703125" style="456" customWidth="1"/>
    <col min="3844" max="3844" width="22.42578125" style="456" customWidth="1"/>
    <col min="3845" max="3845" width="17.140625" style="456" customWidth="1"/>
    <col min="3846" max="3846" width="38.85546875" style="456" customWidth="1"/>
    <col min="3847" max="3847" width="16.42578125" style="456" customWidth="1"/>
    <col min="3848" max="3848" width="16.140625" style="456" bestFit="1" customWidth="1"/>
    <col min="3849" max="3849" width="15" style="456" customWidth="1"/>
    <col min="3850" max="3850" width="14.42578125" style="456" customWidth="1"/>
    <col min="3851" max="3851" width="3.42578125" style="456" customWidth="1"/>
    <col min="3852" max="3852" width="15.140625" style="456" customWidth="1"/>
    <col min="3853" max="3853" width="8.85546875" style="456"/>
    <col min="3854" max="3854" width="13.140625" style="456" customWidth="1"/>
    <col min="3855" max="3856" width="8.85546875" style="456"/>
    <col min="3857" max="3857" width="14.85546875" style="456" customWidth="1"/>
    <col min="3858" max="3858" width="8.85546875" style="456"/>
    <col min="3859" max="3859" width="14.42578125" style="456" bestFit="1" customWidth="1"/>
    <col min="3860" max="3860" width="14.42578125" style="456" customWidth="1"/>
    <col min="3861" max="3861" width="8.85546875" style="456"/>
    <col min="3862" max="3862" width="13.85546875" style="456" bestFit="1" customWidth="1"/>
    <col min="3863" max="4096" width="8.85546875" style="456"/>
    <col min="4097" max="4097" width="45.85546875" style="456" customWidth="1"/>
    <col min="4098" max="4098" width="16.85546875" style="456" customWidth="1"/>
    <col min="4099" max="4099" width="16.5703125" style="456" customWidth="1"/>
    <col min="4100" max="4100" width="22.42578125" style="456" customWidth="1"/>
    <col min="4101" max="4101" width="17.140625" style="456" customWidth="1"/>
    <col min="4102" max="4102" width="38.85546875" style="456" customWidth="1"/>
    <col min="4103" max="4103" width="16.42578125" style="456" customWidth="1"/>
    <col min="4104" max="4104" width="16.140625" style="456" bestFit="1" customWidth="1"/>
    <col min="4105" max="4105" width="15" style="456" customWidth="1"/>
    <col min="4106" max="4106" width="14.42578125" style="456" customWidth="1"/>
    <col min="4107" max="4107" width="3.42578125" style="456" customWidth="1"/>
    <col min="4108" max="4108" width="15.140625" style="456" customWidth="1"/>
    <col min="4109" max="4109" width="8.85546875" style="456"/>
    <col min="4110" max="4110" width="13.140625" style="456" customWidth="1"/>
    <col min="4111" max="4112" width="8.85546875" style="456"/>
    <col min="4113" max="4113" width="14.85546875" style="456" customWidth="1"/>
    <col min="4114" max="4114" width="8.85546875" style="456"/>
    <col min="4115" max="4115" width="14.42578125" style="456" bestFit="1" customWidth="1"/>
    <col min="4116" max="4116" width="14.42578125" style="456" customWidth="1"/>
    <col min="4117" max="4117" width="8.85546875" style="456"/>
    <col min="4118" max="4118" width="13.85546875" style="456" bestFit="1" customWidth="1"/>
    <col min="4119" max="4352" width="8.85546875" style="456"/>
    <col min="4353" max="4353" width="45.85546875" style="456" customWidth="1"/>
    <col min="4354" max="4354" width="16.85546875" style="456" customWidth="1"/>
    <col min="4355" max="4355" width="16.5703125" style="456" customWidth="1"/>
    <col min="4356" max="4356" width="22.42578125" style="456" customWidth="1"/>
    <col min="4357" max="4357" width="17.140625" style="456" customWidth="1"/>
    <col min="4358" max="4358" width="38.85546875" style="456" customWidth="1"/>
    <col min="4359" max="4359" width="16.42578125" style="456" customWidth="1"/>
    <col min="4360" max="4360" width="16.140625" style="456" bestFit="1" customWidth="1"/>
    <col min="4361" max="4361" width="15" style="456" customWidth="1"/>
    <col min="4362" max="4362" width="14.42578125" style="456" customWidth="1"/>
    <col min="4363" max="4363" width="3.42578125" style="456" customWidth="1"/>
    <col min="4364" max="4364" width="15.140625" style="456" customWidth="1"/>
    <col min="4365" max="4365" width="8.85546875" style="456"/>
    <col min="4366" max="4366" width="13.140625" style="456" customWidth="1"/>
    <col min="4367" max="4368" width="8.85546875" style="456"/>
    <col min="4369" max="4369" width="14.85546875" style="456" customWidth="1"/>
    <col min="4370" max="4370" width="8.85546875" style="456"/>
    <col min="4371" max="4371" width="14.42578125" style="456" bestFit="1" customWidth="1"/>
    <col min="4372" max="4372" width="14.42578125" style="456" customWidth="1"/>
    <col min="4373" max="4373" width="8.85546875" style="456"/>
    <col min="4374" max="4374" width="13.85546875" style="456" bestFit="1" customWidth="1"/>
    <col min="4375" max="4608" width="8.85546875" style="456"/>
    <col min="4609" max="4609" width="45.85546875" style="456" customWidth="1"/>
    <col min="4610" max="4610" width="16.85546875" style="456" customWidth="1"/>
    <col min="4611" max="4611" width="16.5703125" style="456" customWidth="1"/>
    <col min="4612" max="4612" width="22.42578125" style="456" customWidth="1"/>
    <col min="4613" max="4613" width="17.140625" style="456" customWidth="1"/>
    <col min="4614" max="4614" width="38.85546875" style="456" customWidth="1"/>
    <col min="4615" max="4615" width="16.42578125" style="456" customWidth="1"/>
    <col min="4616" max="4616" width="16.140625" style="456" bestFit="1" customWidth="1"/>
    <col min="4617" max="4617" width="15" style="456" customWidth="1"/>
    <col min="4618" max="4618" width="14.42578125" style="456" customWidth="1"/>
    <col min="4619" max="4619" width="3.42578125" style="456" customWidth="1"/>
    <col min="4620" max="4620" width="15.140625" style="456" customWidth="1"/>
    <col min="4621" max="4621" width="8.85546875" style="456"/>
    <col min="4622" max="4622" width="13.140625" style="456" customWidth="1"/>
    <col min="4623" max="4624" width="8.85546875" style="456"/>
    <col min="4625" max="4625" width="14.85546875" style="456" customWidth="1"/>
    <col min="4626" max="4626" width="8.85546875" style="456"/>
    <col min="4627" max="4627" width="14.42578125" style="456" bestFit="1" customWidth="1"/>
    <col min="4628" max="4628" width="14.42578125" style="456" customWidth="1"/>
    <col min="4629" max="4629" width="8.85546875" style="456"/>
    <col min="4630" max="4630" width="13.85546875" style="456" bestFit="1" customWidth="1"/>
    <col min="4631" max="4864" width="8.85546875" style="456"/>
    <col min="4865" max="4865" width="45.85546875" style="456" customWidth="1"/>
    <col min="4866" max="4866" width="16.85546875" style="456" customWidth="1"/>
    <col min="4867" max="4867" width="16.5703125" style="456" customWidth="1"/>
    <col min="4868" max="4868" width="22.42578125" style="456" customWidth="1"/>
    <col min="4869" max="4869" width="17.140625" style="456" customWidth="1"/>
    <col min="4870" max="4870" width="38.85546875" style="456" customWidth="1"/>
    <col min="4871" max="4871" width="16.42578125" style="456" customWidth="1"/>
    <col min="4872" max="4872" width="16.140625" style="456" bestFit="1" customWidth="1"/>
    <col min="4873" max="4873" width="15" style="456" customWidth="1"/>
    <col min="4874" max="4874" width="14.42578125" style="456" customWidth="1"/>
    <col min="4875" max="4875" width="3.42578125" style="456" customWidth="1"/>
    <col min="4876" max="4876" width="15.140625" style="456" customWidth="1"/>
    <col min="4877" max="4877" width="8.85546875" style="456"/>
    <col min="4878" max="4878" width="13.140625" style="456" customWidth="1"/>
    <col min="4879" max="4880" width="8.85546875" style="456"/>
    <col min="4881" max="4881" width="14.85546875" style="456" customWidth="1"/>
    <col min="4882" max="4882" width="8.85546875" style="456"/>
    <col min="4883" max="4883" width="14.42578125" style="456" bestFit="1" customWidth="1"/>
    <col min="4884" max="4884" width="14.42578125" style="456" customWidth="1"/>
    <col min="4885" max="4885" width="8.85546875" style="456"/>
    <col min="4886" max="4886" width="13.85546875" style="456" bestFit="1" customWidth="1"/>
    <col min="4887" max="5120" width="8.85546875" style="456"/>
    <col min="5121" max="5121" width="45.85546875" style="456" customWidth="1"/>
    <col min="5122" max="5122" width="16.85546875" style="456" customWidth="1"/>
    <col min="5123" max="5123" width="16.5703125" style="456" customWidth="1"/>
    <col min="5124" max="5124" width="22.42578125" style="456" customWidth="1"/>
    <col min="5125" max="5125" width="17.140625" style="456" customWidth="1"/>
    <col min="5126" max="5126" width="38.85546875" style="456" customWidth="1"/>
    <col min="5127" max="5127" width="16.42578125" style="456" customWidth="1"/>
    <col min="5128" max="5128" width="16.140625" style="456" bestFit="1" customWidth="1"/>
    <col min="5129" max="5129" width="15" style="456" customWidth="1"/>
    <col min="5130" max="5130" width="14.42578125" style="456" customWidth="1"/>
    <col min="5131" max="5131" width="3.42578125" style="456" customWidth="1"/>
    <col min="5132" max="5132" width="15.140625" style="456" customWidth="1"/>
    <col min="5133" max="5133" width="8.85546875" style="456"/>
    <col min="5134" max="5134" width="13.140625" style="456" customWidth="1"/>
    <col min="5135" max="5136" width="8.85546875" style="456"/>
    <col min="5137" max="5137" width="14.85546875" style="456" customWidth="1"/>
    <col min="5138" max="5138" width="8.85546875" style="456"/>
    <col min="5139" max="5139" width="14.42578125" style="456" bestFit="1" customWidth="1"/>
    <col min="5140" max="5140" width="14.42578125" style="456" customWidth="1"/>
    <col min="5141" max="5141" width="8.85546875" style="456"/>
    <col min="5142" max="5142" width="13.85546875" style="456" bestFit="1" customWidth="1"/>
    <col min="5143" max="5376" width="8.85546875" style="456"/>
    <col min="5377" max="5377" width="45.85546875" style="456" customWidth="1"/>
    <col min="5378" max="5378" width="16.85546875" style="456" customWidth="1"/>
    <col min="5379" max="5379" width="16.5703125" style="456" customWidth="1"/>
    <col min="5380" max="5380" width="22.42578125" style="456" customWidth="1"/>
    <col min="5381" max="5381" width="17.140625" style="456" customWidth="1"/>
    <col min="5382" max="5382" width="38.85546875" style="456" customWidth="1"/>
    <col min="5383" max="5383" width="16.42578125" style="456" customWidth="1"/>
    <col min="5384" max="5384" width="16.140625" style="456" bestFit="1" customWidth="1"/>
    <col min="5385" max="5385" width="15" style="456" customWidth="1"/>
    <col min="5386" max="5386" width="14.42578125" style="456" customWidth="1"/>
    <col min="5387" max="5387" width="3.42578125" style="456" customWidth="1"/>
    <col min="5388" max="5388" width="15.140625" style="456" customWidth="1"/>
    <col min="5389" max="5389" width="8.85546875" style="456"/>
    <col min="5390" max="5390" width="13.140625" style="456" customWidth="1"/>
    <col min="5391" max="5392" width="8.85546875" style="456"/>
    <col min="5393" max="5393" width="14.85546875" style="456" customWidth="1"/>
    <col min="5394" max="5394" width="8.85546875" style="456"/>
    <col min="5395" max="5395" width="14.42578125" style="456" bestFit="1" customWidth="1"/>
    <col min="5396" max="5396" width="14.42578125" style="456" customWidth="1"/>
    <col min="5397" max="5397" width="8.85546875" style="456"/>
    <col min="5398" max="5398" width="13.85546875" style="456" bestFit="1" customWidth="1"/>
    <col min="5399" max="5632" width="8.85546875" style="456"/>
    <col min="5633" max="5633" width="45.85546875" style="456" customWidth="1"/>
    <col min="5634" max="5634" width="16.85546875" style="456" customWidth="1"/>
    <col min="5635" max="5635" width="16.5703125" style="456" customWidth="1"/>
    <col min="5636" max="5636" width="22.42578125" style="456" customWidth="1"/>
    <col min="5637" max="5637" width="17.140625" style="456" customWidth="1"/>
    <col min="5638" max="5638" width="38.85546875" style="456" customWidth="1"/>
    <col min="5639" max="5639" width="16.42578125" style="456" customWidth="1"/>
    <col min="5640" max="5640" width="16.140625" style="456" bestFit="1" customWidth="1"/>
    <col min="5641" max="5641" width="15" style="456" customWidth="1"/>
    <col min="5642" max="5642" width="14.42578125" style="456" customWidth="1"/>
    <col min="5643" max="5643" width="3.42578125" style="456" customWidth="1"/>
    <col min="5644" max="5644" width="15.140625" style="456" customWidth="1"/>
    <col min="5645" max="5645" width="8.85546875" style="456"/>
    <col min="5646" max="5646" width="13.140625" style="456" customWidth="1"/>
    <col min="5647" max="5648" width="8.85546875" style="456"/>
    <col min="5649" max="5649" width="14.85546875" style="456" customWidth="1"/>
    <col min="5650" max="5650" width="8.85546875" style="456"/>
    <col min="5651" max="5651" width="14.42578125" style="456" bestFit="1" customWidth="1"/>
    <col min="5652" max="5652" width="14.42578125" style="456" customWidth="1"/>
    <col min="5653" max="5653" width="8.85546875" style="456"/>
    <col min="5654" max="5654" width="13.85546875" style="456" bestFit="1" customWidth="1"/>
    <col min="5655" max="5888" width="8.85546875" style="456"/>
    <col min="5889" max="5889" width="45.85546875" style="456" customWidth="1"/>
    <col min="5890" max="5890" width="16.85546875" style="456" customWidth="1"/>
    <col min="5891" max="5891" width="16.5703125" style="456" customWidth="1"/>
    <col min="5892" max="5892" width="22.42578125" style="456" customWidth="1"/>
    <col min="5893" max="5893" width="17.140625" style="456" customWidth="1"/>
    <col min="5894" max="5894" width="38.85546875" style="456" customWidth="1"/>
    <col min="5895" max="5895" width="16.42578125" style="456" customWidth="1"/>
    <col min="5896" max="5896" width="16.140625" style="456" bestFit="1" customWidth="1"/>
    <col min="5897" max="5897" width="15" style="456" customWidth="1"/>
    <col min="5898" max="5898" width="14.42578125" style="456" customWidth="1"/>
    <col min="5899" max="5899" width="3.42578125" style="456" customWidth="1"/>
    <col min="5900" max="5900" width="15.140625" style="456" customWidth="1"/>
    <col min="5901" max="5901" width="8.85546875" style="456"/>
    <col min="5902" max="5902" width="13.140625" style="456" customWidth="1"/>
    <col min="5903" max="5904" width="8.85546875" style="456"/>
    <col min="5905" max="5905" width="14.85546875" style="456" customWidth="1"/>
    <col min="5906" max="5906" width="8.85546875" style="456"/>
    <col min="5907" max="5907" width="14.42578125" style="456" bestFit="1" customWidth="1"/>
    <col min="5908" max="5908" width="14.42578125" style="456" customWidth="1"/>
    <col min="5909" max="5909" width="8.85546875" style="456"/>
    <col min="5910" max="5910" width="13.85546875" style="456" bestFit="1" customWidth="1"/>
    <col min="5911" max="6144" width="8.85546875" style="456"/>
    <col min="6145" max="6145" width="45.85546875" style="456" customWidth="1"/>
    <col min="6146" max="6146" width="16.85546875" style="456" customWidth="1"/>
    <col min="6147" max="6147" width="16.5703125" style="456" customWidth="1"/>
    <col min="6148" max="6148" width="22.42578125" style="456" customWidth="1"/>
    <col min="6149" max="6149" width="17.140625" style="456" customWidth="1"/>
    <col min="6150" max="6150" width="38.85546875" style="456" customWidth="1"/>
    <col min="6151" max="6151" width="16.42578125" style="456" customWidth="1"/>
    <col min="6152" max="6152" width="16.140625" style="456" bestFit="1" customWidth="1"/>
    <col min="6153" max="6153" width="15" style="456" customWidth="1"/>
    <col min="6154" max="6154" width="14.42578125" style="456" customWidth="1"/>
    <col min="6155" max="6155" width="3.42578125" style="456" customWidth="1"/>
    <col min="6156" max="6156" width="15.140625" style="456" customWidth="1"/>
    <col min="6157" max="6157" width="8.85546875" style="456"/>
    <col min="6158" max="6158" width="13.140625" style="456" customWidth="1"/>
    <col min="6159" max="6160" width="8.85546875" style="456"/>
    <col min="6161" max="6161" width="14.85546875" style="456" customWidth="1"/>
    <col min="6162" max="6162" width="8.85546875" style="456"/>
    <col min="6163" max="6163" width="14.42578125" style="456" bestFit="1" customWidth="1"/>
    <col min="6164" max="6164" width="14.42578125" style="456" customWidth="1"/>
    <col min="6165" max="6165" width="8.85546875" style="456"/>
    <col min="6166" max="6166" width="13.85546875" style="456" bestFit="1" customWidth="1"/>
    <col min="6167" max="6400" width="8.85546875" style="456"/>
    <col min="6401" max="6401" width="45.85546875" style="456" customWidth="1"/>
    <col min="6402" max="6402" width="16.85546875" style="456" customWidth="1"/>
    <col min="6403" max="6403" width="16.5703125" style="456" customWidth="1"/>
    <col min="6404" max="6404" width="22.42578125" style="456" customWidth="1"/>
    <col min="6405" max="6405" width="17.140625" style="456" customWidth="1"/>
    <col min="6406" max="6406" width="38.85546875" style="456" customWidth="1"/>
    <col min="6407" max="6407" width="16.42578125" style="456" customWidth="1"/>
    <col min="6408" max="6408" width="16.140625" style="456" bestFit="1" customWidth="1"/>
    <col min="6409" max="6409" width="15" style="456" customWidth="1"/>
    <col min="6410" max="6410" width="14.42578125" style="456" customWidth="1"/>
    <col min="6411" max="6411" width="3.42578125" style="456" customWidth="1"/>
    <col min="6412" max="6412" width="15.140625" style="456" customWidth="1"/>
    <col min="6413" max="6413" width="8.85546875" style="456"/>
    <col min="6414" max="6414" width="13.140625" style="456" customWidth="1"/>
    <col min="6415" max="6416" width="8.85546875" style="456"/>
    <col min="6417" max="6417" width="14.85546875" style="456" customWidth="1"/>
    <col min="6418" max="6418" width="8.85546875" style="456"/>
    <col min="6419" max="6419" width="14.42578125" style="456" bestFit="1" customWidth="1"/>
    <col min="6420" max="6420" width="14.42578125" style="456" customWidth="1"/>
    <col min="6421" max="6421" width="8.85546875" style="456"/>
    <col min="6422" max="6422" width="13.85546875" style="456" bestFit="1" customWidth="1"/>
    <col min="6423" max="6656" width="8.85546875" style="456"/>
    <col min="6657" max="6657" width="45.85546875" style="456" customWidth="1"/>
    <col min="6658" max="6658" width="16.85546875" style="456" customWidth="1"/>
    <col min="6659" max="6659" width="16.5703125" style="456" customWidth="1"/>
    <col min="6660" max="6660" width="22.42578125" style="456" customWidth="1"/>
    <col min="6661" max="6661" width="17.140625" style="456" customWidth="1"/>
    <col min="6662" max="6662" width="38.85546875" style="456" customWidth="1"/>
    <col min="6663" max="6663" width="16.42578125" style="456" customWidth="1"/>
    <col min="6664" max="6664" width="16.140625" style="456" bestFit="1" customWidth="1"/>
    <col min="6665" max="6665" width="15" style="456" customWidth="1"/>
    <col min="6666" max="6666" width="14.42578125" style="456" customWidth="1"/>
    <col min="6667" max="6667" width="3.42578125" style="456" customWidth="1"/>
    <col min="6668" max="6668" width="15.140625" style="456" customWidth="1"/>
    <col min="6669" max="6669" width="8.85546875" style="456"/>
    <col min="6670" max="6670" width="13.140625" style="456" customWidth="1"/>
    <col min="6671" max="6672" width="8.85546875" style="456"/>
    <col min="6673" max="6673" width="14.85546875" style="456" customWidth="1"/>
    <col min="6674" max="6674" width="8.85546875" style="456"/>
    <col min="6675" max="6675" width="14.42578125" style="456" bestFit="1" customWidth="1"/>
    <col min="6676" max="6676" width="14.42578125" style="456" customWidth="1"/>
    <col min="6677" max="6677" width="8.85546875" style="456"/>
    <col min="6678" max="6678" width="13.85546875" style="456" bestFit="1" customWidth="1"/>
    <col min="6679" max="6912" width="8.85546875" style="456"/>
    <col min="6913" max="6913" width="45.85546875" style="456" customWidth="1"/>
    <col min="6914" max="6914" width="16.85546875" style="456" customWidth="1"/>
    <col min="6915" max="6915" width="16.5703125" style="456" customWidth="1"/>
    <col min="6916" max="6916" width="22.42578125" style="456" customWidth="1"/>
    <col min="6917" max="6917" width="17.140625" style="456" customWidth="1"/>
    <col min="6918" max="6918" width="38.85546875" style="456" customWidth="1"/>
    <col min="6919" max="6919" width="16.42578125" style="456" customWidth="1"/>
    <col min="6920" max="6920" width="16.140625" style="456" bestFit="1" customWidth="1"/>
    <col min="6921" max="6921" width="15" style="456" customWidth="1"/>
    <col min="6922" max="6922" width="14.42578125" style="456" customWidth="1"/>
    <col min="6923" max="6923" width="3.42578125" style="456" customWidth="1"/>
    <col min="6924" max="6924" width="15.140625" style="456" customWidth="1"/>
    <col min="6925" max="6925" width="8.85546875" style="456"/>
    <col min="6926" max="6926" width="13.140625" style="456" customWidth="1"/>
    <col min="6927" max="6928" width="8.85546875" style="456"/>
    <col min="6929" max="6929" width="14.85546875" style="456" customWidth="1"/>
    <col min="6930" max="6930" width="8.85546875" style="456"/>
    <col min="6931" max="6931" width="14.42578125" style="456" bestFit="1" customWidth="1"/>
    <col min="6932" max="6932" width="14.42578125" style="456" customWidth="1"/>
    <col min="6933" max="6933" width="8.85546875" style="456"/>
    <col min="6934" max="6934" width="13.85546875" style="456" bestFit="1" customWidth="1"/>
    <col min="6935" max="7168" width="8.85546875" style="456"/>
    <col min="7169" max="7169" width="45.85546875" style="456" customWidth="1"/>
    <col min="7170" max="7170" width="16.85546875" style="456" customWidth="1"/>
    <col min="7171" max="7171" width="16.5703125" style="456" customWidth="1"/>
    <col min="7172" max="7172" width="22.42578125" style="456" customWidth="1"/>
    <col min="7173" max="7173" width="17.140625" style="456" customWidth="1"/>
    <col min="7174" max="7174" width="38.85546875" style="456" customWidth="1"/>
    <col min="7175" max="7175" width="16.42578125" style="456" customWidth="1"/>
    <col min="7176" max="7176" width="16.140625" style="456" bestFit="1" customWidth="1"/>
    <col min="7177" max="7177" width="15" style="456" customWidth="1"/>
    <col min="7178" max="7178" width="14.42578125" style="456" customWidth="1"/>
    <col min="7179" max="7179" width="3.42578125" style="456" customWidth="1"/>
    <col min="7180" max="7180" width="15.140625" style="456" customWidth="1"/>
    <col min="7181" max="7181" width="8.85546875" style="456"/>
    <col min="7182" max="7182" width="13.140625" style="456" customWidth="1"/>
    <col min="7183" max="7184" width="8.85546875" style="456"/>
    <col min="7185" max="7185" width="14.85546875" style="456" customWidth="1"/>
    <col min="7186" max="7186" width="8.85546875" style="456"/>
    <col min="7187" max="7187" width="14.42578125" style="456" bestFit="1" customWidth="1"/>
    <col min="7188" max="7188" width="14.42578125" style="456" customWidth="1"/>
    <col min="7189" max="7189" width="8.85546875" style="456"/>
    <col min="7190" max="7190" width="13.85546875" style="456" bestFit="1" customWidth="1"/>
    <col min="7191" max="7424" width="8.85546875" style="456"/>
    <col min="7425" max="7425" width="45.85546875" style="456" customWidth="1"/>
    <col min="7426" max="7426" width="16.85546875" style="456" customWidth="1"/>
    <col min="7427" max="7427" width="16.5703125" style="456" customWidth="1"/>
    <col min="7428" max="7428" width="22.42578125" style="456" customWidth="1"/>
    <col min="7429" max="7429" width="17.140625" style="456" customWidth="1"/>
    <col min="7430" max="7430" width="38.85546875" style="456" customWidth="1"/>
    <col min="7431" max="7431" width="16.42578125" style="456" customWidth="1"/>
    <col min="7432" max="7432" width="16.140625" style="456" bestFit="1" customWidth="1"/>
    <col min="7433" max="7433" width="15" style="456" customWidth="1"/>
    <col min="7434" max="7434" width="14.42578125" style="456" customWidth="1"/>
    <col min="7435" max="7435" width="3.42578125" style="456" customWidth="1"/>
    <col min="7436" max="7436" width="15.140625" style="456" customWidth="1"/>
    <col min="7437" max="7437" width="8.85546875" style="456"/>
    <col min="7438" max="7438" width="13.140625" style="456" customWidth="1"/>
    <col min="7439" max="7440" width="8.85546875" style="456"/>
    <col min="7441" max="7441" width="14.85546875" style="456" customWidth="1"/>
    <col min="7442" max="7442" width="8.85546875" style="456"/>
    <col min="7443" max="7443" width="14.42578125" style="456" bestFit="1" customWidth="1"/>
    <col min="7444" max="7444" width="14.42578125" style="456" customWidth="1"/>
    <col min="7445" max="7445" width="8.85546875" style="456"/>
    <col min="7446" max="7446" width="13.85546875" style="456" bestFit="1" customWidth="1"/>
    <col min="7447" max="7680" width="8.85546875" style="456"/>
    <col min="7681" max="7681" width="45.85546875" style="456" customWidth="1"/>
    <col min="7682" max="7682" width="16.85546875" style="456" customWidth="1"/>
    <col min="7683" max="7683" width="16.5703125" style="456" customWidth="1"/>
    <col min="7684" max="7684" width="22.42578125" style="456" customWidth="1"/>
    <col min="7685" max="7685" width="17.140625" style="456" customWidth="1"/>
    <col min="7686" max="7686" width="38.85546875" style="456" customWidth="1"/>
    <col min="7687" max="7687" width="16.42578125" style="456" customWidth="1"/>
    <col min="7688" max="7688" width="16.140625" style="456" bestFit="1" customWidth="1"/>
    <col min="7689" max="7689" width="15" style="456" customWidth="1"/>
    <col min="7690" max="7690" width="14.42578125" style="456" customWidth="1"/>
    <col min="7691" max="7691" width="3.42578125" style="456" customWidth="1"/>
    <col min="7692" max="7692" width="15.140625" style="456" customWidth="1"/>
    <col min="7693" max="7693" width="8.85546875" style="456"/>
    <col min="7694" max="7694" width="13.140625" style="456" customWidth="1"/>
    <col min="7695" max="7696" width="8.85546875" style="456"/>
    <col min="7697" max="7697" width="14.85546875" style="456" customWidth="1"/>
    <col min="7698" max="7698" width="8.85546875" style="456"/>
    <col min="7699" max="7699" width="14.42578125" style="456" bestFit="1" customWidth="1"/>
    <col min="7700" max="7700" width="14.42578125" style="456" customWidth="1"/>
    <col min="7701" max="7701" width="8.85546875" style="456"/>
    <col min="7702" max="7702" width="13.85546875" style="456" bestFit="1" customWidth="1"/>
    <col min="7703" max="7936" width="8.85546875" style="456"/>
    <col min="7937" max="7937" width="45.85546875" style="456" customWidth="1"/>
    <col min="7938" max="7938" width="16.85546875" style="456" customWidth="1"/>
    <col min="7939" max="7939" width="16.5703125" style="456" customWidth="1"/>
    <col min="7940" max="7940" width="22.42578125" style="456" customWidth="1"/>
    <col min="7941" max="7941" width="17.140625" style="456" customWidth="1"/>
    <col min="7942" max="7942" width="38.85546875" style="456" customWidth="1"/>
    <col min="7943" max="7943" width="16.42578125" style="456" customWidth="1"/>
    <col min="7944" max="7944" width="16.140625" style="456" bestFit="1" customWidth="1"/>
    <col min="7945" max="7945" width="15" style="456" customWidth="1"/>
    <col min="7946" max="7946" width="14.42578125" style="456" customWidth="1"/>
    <col min="7947" max="7947" width="3.42578125" style="456" customWidth="1"/>
    <col min="7948" max="7948" width="15.140625" style="456" customWidth="1"/>
    <col min="7949" max="7949" width="8.85546875" style="456"/>
    <col min="7950" max="7950" width="13.140625" style="456" customWidth="1"/>
    <col min="7951" max="7952" width="8.85546875" style="456"/>
    <col min="7953" max="7953" width="14.85546875" style="456" customWidth="1"/>
    <col min="7954" max="7954" width="8.85546875" style="456"/>
    <col min="7955" max="7955" width="14.42578125" style="456" bestFit="1" customWidth="1"/>
    <col min="7956" max="7956" width="14.42578125" style="456" customWidth="1"/>
    <col min="7957" max="7957" width="8.85546875" style="456"/>
    <col min="7958" max="7958" width="13.85546875" style="456" bestFit="1" customWidth="1"/>
    <col min="7959" max="8192" width="8.85546875" style="456"/>
    <col min="8193" max="8193" width="45.85546875" style="456" customWidth="1"/>
    <col min="8194" max="8194" width="16.85546875" style="456" customWidth="1"/>
    <col min="8195" max="8195" width="16.5703125" style="456" customWidth="1"/>
    <col min="8196" max="8196" width="22.42578125" style="456" customWidth="1"/>
    <col min="8197" max="8197" width="17.140625" style="456" customWidth="1"/>
    <col min="8198" max="8198" width="38.85546875" style="456" customWidth="1"/>
    <col min="8199" max="8199" width="16.42578125" style="456" customWidth="1"/>
    <col min="8200" max="8200" width="16.140625" style="456" bestFit="1" customWidth="1"/>
    <col min="8201" max="8201" width="15" style="456" customWidth="1"/>
    <col min="8202" max="8202" width="14.42578125" style="456" customWidth="1"/>
    <col min="8203" max="8203" width="3.42578125" style="456" customWidth="1"/>
    <col min="8204" max="8204" width="15.140625" style="456" customWidth="1"/>
    <col min="8205" max="8205" width="8.85546875" style="456"/>
    <col min="8206" max="8206" width="13.140625" style="456" customWidth="1"/>
    <col min="8207" max="8208" width="8.85546875" style="456"/>
    <col min="8209" max="8209" width="14.85546875" style="456" customWidth="1"/>
    <col min="8210" max="8210" width="8.85546875" style="456"/>
    <col min="8211" max="8211" width="14.42578125" style="456" bestFit="1" customWidth="1"/>
    <col min="8212" max="8212" width="14.42578125" style="456" customWidth="1"/>
    <col min="8213" max="8213" width="8.85546875" style="456"/>
    <col min="8214" max="8214" width="13.85546875" style="456" bestFit="1" customWidth="1"/>
    <col min="8215" max="8448" width="8.85546875" style="456"/>
    <col min="8449" max="8449" width="45.85546875" style="456" customWidth="1"/>
    <col min="8450" max="8450" width="16.85546875" style="456" customWidth="1"/>
    <col min="8451" max="8451" width="16.5703125" style="456" customWidth="1"/>
    <col min="8452" max="8452" width="22.42578125" style="456" customWidth="1"/>
    <col min="8453" max="8453" width="17.140625" style="456" customWidth="1"/>
    <col min="8454" max="8454" width="38.85546875" style="456" customWidth="1"/>
    <col min="8455" max="8455" width="16.42578125" style="456" customWidth="1"/>
    <col min="8456" max="8456" width="16.140625" style="456" bestFit="1" customWidth="1"/>
    <col min="8457" max="8457" width="15" style="456" customWidth="1"/>
    <col min="8458" max="8458" width="14.42578125" style="456" customWidth="1"/>
    <col min="8459" max="8459" width="3.42578125" style="456" customWidth="1"/>
    <col min="8460" max="8460" width="15.140625" style="456" customWidth="1"/>
    <col min="8461" max="8461" width="8.85546875" style="456"/>
    <col min="8462" max="8462" width="13.140625" style="456" customWidth="1"/>
    <col min="8463" max="8464" width="8.85546875" style="456"/>
    <col min="8465" max="8465" width="14.85546875" style="456" customWidth="1"/>
    <col min="8466" max="8466" width="8.85546875" style="456"/>
    <col min="8467" max="8467" width="14.42578125" style="456" bestFit="1" customWidth="1"/>
    <col min="8468" max="8468" width="14.42578125" style="456" customWidth="1"/>
    <col min="8469" max="8469" width="8.85546875" style="456"/>
    <col min="8470" max="8470" width="13.85546875" style="456" bestFit="1" customWidth="1"/>
    <col min="8471" max="8704" width="8.85546875" style="456"/>
    <col min="8705" max="8705" width="45.85546875" style="456" customWidth="1"/>
    <col min="8706" max="8706" width="16.85546875" style="456" customWidth="1"/>
    <col min="8707" max="8707" width="16.5703125" style="456" customWidth="1"/>
    <col min="8708" max="8708" width="22.42578125" style="456" customWidth="1"/>
    <col min="8709" max="8709" width="17.140625" style="456" customWidth="1"/>
    <col min="8710" max="8710" width="38.85546875" style="456" customWidth="1"/>
    <col min="8711" max="8711" width="16.42578125" style="456" customWidth="1"/>
    <col min="8712" max="8712" width="16.140625" style="456" bestFit="1" customWidth="1"/>
    <col min="8713" max="8713" width="15" style="456" customWidth="1"/>
    <col min="8714" max="8714" width="14.42578125" style="456" customWidth="1"/>
    <col min="8715" max="8715" width="3.42578125" style="456" customWidth="1"/>
    <col min="8716" max="8716" width="15.140625" style="456" customWidth="1"/>
    <col min="8717" max="8717" width="8.85546875" style="456"/>
    <col min="8718" max="8718" width="13.140625" style="456" customWidth="1"/>
    <col min="8719" max="8720" width="8.85546875" style="456"/>
    <col min="8721" max="8721" width="14.85546875" style="456" customWidth="1"/>
    <col min="8722" max="8722" width="8.85546875" style="456"/>
    <col min="8723" max="8723" width="14.42578125" style="456" bestFit="1" customWidth="1"/>
    <col min="8724" max="8724" width="14.42578125" style="456" customWidth="1"/>
    <col min="8725" max="8725" width="8.85546875" style="456"/>
    <col min="8726" max="8726" width="13.85546875" style="456" bestFit="1" customWidth="1"/>
    <col min="8727" max="8960" width="8.85546875" style="456"/>
    <col min="8961" max="8961" width="45.85546875" style="456" customWidth="1"/>
    <col min="8962" max="8962" width="16.85546875" style="456" customWidth="1"/>
    <col min="8963" max="8963" width="16.5703125" style="456" customWidth="1"/>
    <col min="8964" max="8964" width="22.42578125" style="456" customWidth="1"/>
    <col min="8965" max="8965" width="17.140625" style="456" customWidth="1"/>
    <col min="8966" max="8966" width="38.85546875" style="456" customWidth="1"/>
    <col min="8967" max="8967" width="16.42578125" style="456" customWidth="1"/>
    <col min="8968" max="8968" width="16.140625" style="456" bestFit="1" customWidth="1"/>
    <col min="8969" max="8969" width="15" style="456" customWidth="1"/>
    <col min="8970" max="8970" width="14.42578125" style="456" customWidth="1"/>
    <col min="8971" max="8971" width="3.42578125" style="456" customWidth="1"/>
    <col min="8972" max="8972" width="15.140625" style="456" customWidth="1"/>
    <col min="8973" max="8973" width="8.85546875" style="456"/>
    <col min="8974" max="8974" width="13.140625" style="456" customWidth="1"/>
    <col min="8975" max="8976" width="8.85546875" style="456"/>
    <col min="8977" max="8977" width="14.85546875" style="456" customWidth="1"/>
    <col min="8978" max="8978" width="8.85546875" style="456"/>
    <col min="8979" max="8979" width="14.42578125" style="456" bestFit="1" customWidth="1"/>
    <col min="8980" max="8980" width="14.42578125" style="456" customWidth="1"/>
    <col min="8981" max="8981" width="8.85546875" style="456"/>
    <col min="8982" max="8982" width="13.85546875" style="456" bestFit="1" customWidth="1"/>
    <col min="8983" max="9216" width="8.85546875" style="456"/>
    <col min="9217" max="9217" width="45.85546875" style="456" customWidth="1"/>
    <col min="9218" max="9218" width="16.85546875" style="456" customWidth="1"/>
    <col min="9219" max="9219" width="16.5703125" style="456" customWidth="1"/>
    <col min="9220" max="9220" width="22.42578125" style="456" customWidth="1"/>
    <col min="9221" max="9221" width="17.140625" style="456" customWidth="1"/>
    <col min="9222" max="9222" width="38.85546875" style="456" customWidth="1"/>
    <col min="9223" max="9223" width="16.42578125" style="456" customWidth="1"/>
    <col min="9224" max="9224" width="16.140625" style="456" bestFit="1" customWidth="1"/>
    <col min="9225" max="9225" width="15" style="456" customWidth="1"/>
    <col min="9226" max="9226" width="14.42578125" style="456" customWidth="1"/>
    <col min="9227" max="9227" width="3.42578125" style="456" customWidth="1"/>
    <col min="9228" max="9228" width="15.140625" style="456" customWidth="1"/>
    <col min="9229" max="9229" width="8.85546875" style="456"/>
    <col min="9230" max="9230" width="13.140625" style="456" customWidth="1"/>
    <col min="9231" max="9232" width="8.85546875" style="456"/>
    <col min="9233" max="9233" width="14.85546875" style="456" customWidth="1"/>
    <col min="9234" max="9234" width="8.85546875" style="456"/>
    <col min="9235" max="9235" width="14.42578125" style="456" bestFit="1" customWidth="1"/>
    <col min="9236" max="9236" width="14.42578125" style="456" customWidth="1"/>
    <col min="9237" max="9237" width="8.85546875" style="456"/>
    <col min="9238" max="9238" width="13.85546875" style="456" bestFit="1" customWidth="1"/>
    <col min="9239" max="9472" width="8.85546875" style="456"/>
    <col min="9473" max="9473" width="45.85546875" style="456" customWidth="1"/>
    <col min="9474" max="9474" width="16.85546875" style="456" customWidth="1"/>
    <col min="9475" max="9475" width="16.5703125" style="456" customWidth="1"/>
    <col min="9476" max="9476" width="22.42578125" style="456" customWidth="1"/>
    <col min="9477" max="9477" width="17.140625" style="456" customWidth="1"/>
    <col min="9478" max="9478" width="38.85546875" style="456" customWidth="1"/>
    <col min="9479" max="9479" width="16.42578125" style="456" customWidth="1"/>
    <col min="9480" max="9480" width="16.140625" style="456" bestFit="1" customWidth="1"/>
    <col min="9481" max="9481" width="15" style="456" customWidth="1"/>
    <col min="9482" max="9482" width="14.42578125" style="456" customWidth="1"/>
    <col min="9483" max="9483" width="3.42578125" style="456" customWidth="1"/>
    <col min="9484" max="9484" width="15.140625" style="456" customWidth="1"/>
    <col min="9485" max="9485" width="8.85546875" style="456"/>
    <col min="9486" max="9486" width="13.140625" style="456" customWidth="1"/>
    <col min="9487" max="9488" width="8.85546875" style="456"/>
    <col min="9489" max="9489" width="14.85546875" style="456" customWidth="1"/>
    <col min="9490" max="9490" width="8.85546875" style="456"/>
    <col min="9491" max="9491" width="14.42578125" style="456" bestFit="1" customWidth="1"/>
    <col min="9492" max="9492" width="14.42578125" style="456" customWidth="1"/>
    <col min="9493" max="9493" width="8.85546875" style="456"/>
    <col min="9494" max="9494" width="13.85546875" style="456" bestFit="1" customWidth="1"/>
    <col min="9495" max="9728" width="8.85546875" style="456"/>
    <col min="9729" max="9729" width="45.85546875" style="456" customWidth="1"/>
    <col min="9730" max="9730" width="16.85546875" style="456" customWidth="1"/>
    <col min="9731" max="9731" width="16.5703125" style="456" customWidth="1"/>
    <col min="9732" max="9732" width="22.42578125" style="456" customWidth="1"/>
    <col min="9733" max="9733" width="17.140625" style="456" customWidth="1"/>
    <col min="9734" max="9734" width="38.85546875" style="456" customWidth="1"/>
    <col min="9735" max="9735" width="16.42578125" style="456" customWidth="1"/>
    <col min="9736" max="9736" width="16.140625" style="456" bestFit="1" customWidth="1"/>
    <col min="9737" max="9737" width="15" style="456" customWidth="1"/>
    <col min="9738" max="9738" width="14.42578125" style="456" customWidth="1"/>
    <col min="9739" max="9739" width="3.42578125" style="456" customWidth="1"/>
    <col min="9740" max="9740" width="15.140625" style="456" customWidth="1"/>
    <col min="9741" max="9741" width="8.85546875" style="456"/>
    <col min="9742" max="9742" width="13.140625" style="456" customWidth="1"/>
    <col min="9743" max="9744" width="8.85546875" style="456"/>
    <col min="9745" max="9745" width="14.85546875" style="456" customWidth="1"/>
    <col min="9746" max="9746" width="8.85546875" style="456"/>
    <col min="9747" max="9747" width="14.42578125" style="456" bestFit="1" customWidth="1"/>
    <col min="9748" max="9748" width="14.42578125" style="456" customWidth="1"/>
    <col min="9749" max="9749" width="8.85546875" style="456"/>
    <col min="9750" max="9750" width="13.85546875" style="456" bestFit="1" customWidth="1"/>
    <col min="9751" max="9984" width="8.85546875" style="456"/>
    <col min="9985" max="9985" width="45.85546875" style="456" customWidth="1"/>
    <col min="9986" max="9986" width="16.85546875" style="456" customWidth="1"/>
    <col min="9987" max="9987" width="16.5703125" style="456" customWidth="1"/>
    <col min="9988" max="9988" width="22.42578125" style="456" customWidth="1"/>
    <col min="9989" max="9989" width="17.140625" style="456" customWidth="1"/>
    <col min="9990" max="9990" width="38.85546875" style="456" customWidth="1"/>
    <col min="9991" max="9991" width="16.42578125" style="456" customWidth="1"/>
    <col min="9992" max="9992" width="16.140625" style="456" bestFit="1" customWidth="1"/>
    <col min="9993" max="9993" width="15" style="456" customWidth="1"/>
    <col min="9994" max="9994" width="14.42578125" style="456" customWidth="1"/>
    <col min="9995" max="9995" width="3.42578125" style="456" customWidth="1"/>
    <col min="9996" max="9996" width="15.140625" style="456" customWidth="1"/>
    <col min="9997" max="9997" width="8.85546875" style="456"/>
    <col min="9998" max="9998" width="13.140625" style="456" customWidth="1"/>
    <col min="9999" max="10000" width="8.85546875" style="456"/>
    <col min="10001" max="10001" width="14.85546875" style="456" customWidth="1"/>
    <col min="10002" max="10002" width="8.85546875" style="456"/>
    <col min="10003" max="10003" width="14.42578125" style="456" bestFit="1" customWidth="1"/>
    <col min="10004" max="10004" width="14.42578125" style="456" customWidth="1"/>
    <col min="10005" max="10005" width="8.85546875" style="456"/>
    <col min="10006" max="10006" width="13.85546875" style="456" bestFit="1" customWidth="1"/>
    <col min="10007" max="10240" width="8.85546875" style="456"/>
    <col min="10241" max="10241" width="45.85546875" style="456" customWidth="1"/>
    <col min="10242" max="10242" width="16.85546875" style="456" customWidth="1"/>
    <col min="10243" max="10243" width="16.5703125" style="456" customWidth="1"/>
    <col min="10244" max="10244" width="22.42578125" style="456" customWidth="1"/>
    <col min="10245" max="10245" width="17.140625" style="456" customWidth="1"/>
    <col min="10246" max="10246" width="38.85546875" style="456" customWidth="1"/>
    <col min="10247" max="10247" width="16.42578125" style="456" customWidth="1"/>
    <col min="10248" max="10248" width="16.140625" style="456" bestFit="1" customWidth="1"/>
    <col min="10249" max="10249" width="15" style="456" customWidth="1"/>
    <col min="10250" max="10250" width="14.42578125" style="456" customWidth="1"/>
    <col min="10251" max="10251" width="3.42578125" style="456" customWidth="1"/>
    <col min="10252" max="10252" width="15.140625" style="456" customWidth="1"/>
    <col min="10253" max="10253" width="8.85546875" style="456"/>
    <col min="10254" max="10254" width="13.140625" style="456" customWidth="1"/>
    <col min="10255" max="10256" width="8.85546875" style="456"/>
    <col min="10257" max="10257" width="14.85546875" style="456" customWidth="1"/>
    <col min="10258" max="10258" width="8.85546875" style="456"/>
    <col min="10259" max="10259" width="14.42578125" style="456" bestFit="1" customWidth="1"/>
    <col min="10260" max="10260" width="14.42578125" style="456" customWidth="1"/>
    <col min="10261" max="10261" width="8.85546875" style="456"/>
    <col min="10262" max="10262" width="13.85546875" style="456" bestFit="1" customWidth="1"/>
    <col min="10263" max="10496" width="8.85546875" style="456"/>
    <col min="10497" max="10497" width="45.85546875" style="456" customWidth="1"/>
    <col min="10498" max="10498" width="16.85546875" style="456" customWidth="1"/>
    <col min="10499" max="10499" width="16.5703125" style="456" customWidth="1"/>
    <col min="10500" max="10500" width="22.42578125" style="456" customWidth="1"/>
    <col min="10501" max="10501" width="17.140625" style="456" customWidth="1"/>
    <col min="10502" max="10502" width="38.85546875" style="456" customWidth="1"/>
    <col min="10503" max="10503" width="16.42578125" style="456" customWidth="1"/>
    <col min="10504" max="10504" width="16.140625" style="456" bestFit="1" customWidth="1"/>
    <col min="10505" max="10505" width="15" style="456" customWidth="1"/>
    <col min="10506" max="10506" width="14.42578125" style="456" customWidth="1"/>
    <col min="10507" max="10507" width="3.42578125" style="456" customWidth="1"/>
    <col min="10508" max="10508" width="15.140625" style="456" customWidth="1"/>
    <col min="10509" max="10509" width="8.85546875" style="456"/>
    <col min="10510" max="10510" width="13.140625" style="456" customWidth="1"/>
    <col min="10511" max="10512" width="8.85546875" style="456"/>
    <col min="10513" max="10513" width="14.85546875" style="456" customWidth="1"/>
    <col min="10514" max="10514" width="8.85546875" style="456"/>
    <col min="10515" max="10515" width="14.42578125" style="456" bestFit="1" customWidth="1"/>
    <col min="10516" max="10516" width="14.42578125" style="456" customWidth="1"/>
    <col min="10517" max="10517" width="8.85546875" style="456"/>
    <col min="10518" max="10518" width="13.85546875" style="456" bestFit="1" customWidth="1"/>
    <col min="10519" max="10752" width="8.85546875" style="456"/>
    <col min="10753" max="10753" width="45.85546875" style="456" customWidth="1"/>
    <col min="10754" max="10754" width="16.85546875" style="456" customWidth="1"/>
    <col min="10755" max="10755" width="16.5703125" style="456" customWidth="1"/>
    <col min="10756" max="10756" width="22.42578125" style="456" customWidth="1"/>
    <col min="10757" max="10757" width="17.140625" style="456" customWidth="1"/>
    <col min="10758" max="10758" width="38.85546875" style="456" customWidth="1"/>
    <col min="10759" max="10759" width="16.42578125" style="456" customWidth="1"/>
    <col min="10760" max="10760" width="16.140625" style="456" bestFit="1" customWidth="1"/>
    <col min="10761" max="10761" width="15" style="456" customWidth="1"/>
    <col min="10762" max="10762" width="14.42578125" style="456" customWidth="1"/>
    <col min="10763" max="10763" width="3.42578125" style="456" customWidth="1"/>
    <col min="10764" max="10764" width="15.140625" style="456" customWidth="1"/>
    <col min="10765" max="10765" width="8.85546875" style="456"/>
    <col min="10766" max="10766" width="13.140625" style="456" customWidth="1"/>
    <col min="10767" max="10768" width="8.85546875" style="456"/>
    <col min="10769" max="10769" width="14.85546875" style="456" customWidth="1"/>
    <col min="10770" max="10770" width="8.85546875" style="456"/>
    <col min="10771" max="10771" width="14.42578125" style="456" bestFit="1" customWidth="1"/>
    <col min="10772" max="10772" width="14.42578125" style="456" customWidth="1"/>
    <col min="10773" max="10773" width="8.85546875" style="456"/>
    <col min="10774" max="10774" width="13.85546875" style="456" bestFit="1" customWidth="1"/>
    <col min="10775" max="11008" width="8.85546875" style="456"/>
    <col min="11009" max="11009" width="45.85546875" style="456" customWidth="1"/>
    <col min="11010" max="11010" width="16.85546875" style="456" customWidth="1"/>
    <col min="11011" max="11011" width="16.5703125" style="456" customWidth="1"/>
    <col min="11012" max="11012" width="22.42578125" style="456" customWidth="1"/>
    <col min="11013" max="11013" width="17.140625" style="456" customWidth="1"/>
    <col min="11014" max="11014" width="38.85546875" style="456" customWidth="1"/>
    <col min="11015" max="11015" width="16.42578125" style="456" customWidth="1"/>
    <col min="11016" max="11016" width="16.140625" style="456" bestFit="1" customWidth="1"/>
    <col min="11017" max="11017" width="15" style="456" customWidth="1"/>
    <col min="11018" max="11018" width="14.42578125" style="456" customWidth="1"/>
    <col min="11019" max="11019" width="3.42578125" style="456" customWidth="1"/>
    <col min="11020" max="11020" width="15.140625" style="456" customWidth="1"/>
    <col min="11021" max="11021" width="8.85546875" style="456"/>
    <col min="11022" max="11022" width="13.140625" style="456" customWidth="1"/>
    <col min="11023" max="11024" width="8.85546875" style="456"/>
    <col min="11025" max="11025" width="14.85546875" style="456" customWidth="1"/>
    <col min="11026" max="11026" width="8.85546875" style="456"/>
    <col min="11027" max="11027" width="14.42578125" style="456" bestFit="1" customWidth="1"/>
    <col min="11028" max="11028" width="14.42578125" style="456" customWidth="1"/>
    <col min="11029" max="11029" width="8.85546875" style="456"/>
    <col min="11030" max="11030" width="13.85546875" style="456" bestFit="1" customWidth="1"/>
    <col min="11031" max="11264" width="8.85546875" style="456"/>
    <col min="11265" max="11265" width="45.85546875" style="456" customWidth="1"/>
    <col min="11266" max="11266" width="16.85546875" style="456" customWidth="1"/>
    <col min="11267" max="11267" width="16.5703125" style="456" customWidth="1"/>
    <col min="11268" max="11268" width="22.42578125" style="456" customWidth="1"/>
    <col min="11269" max="11269" width="17.140625" style="456" customWidth="1"/>
    <col min="11270" max="11270" width="38.85546875" style="456" customWidth="1"/>
    <col min="11271" max="11271" width="16.42578125" style="456" customWidth="1"/>
    <col min="11272" max="11272" width="16.140625" style="456" bestFit="1" customWidth="1"/>
    <col min="11273" max="11273" width="15" style="456" customWidth="1"/>
    <col min="11274" max="11274" width="14.42578125" style="456" customWidth="1"/>
    <col min="11275" max="11275" width="3.42578125" style="456" customWidth="1"/>
    <col min="11276" max="11276" width="15.140625" style="456" customWidth="1"/>
    <col min="11277" max="11277" width="8.85546875" style="456"/>
    <col min="11278" max="11278" width="13.140625" style="456" customWidth="1"/>
    <col min="11279" max="11280" width="8.85546875" style="456"/>
    <col min="11281" max="11281" width="14.85546875" style="456" customWidth="1"/>
    <col min="11282" max="11282" width="8.85546875" style="456"/>
    <col min="11283" max="11283" width="14.42578125" style="456" bestFit="1" customWidth="1"/>
    <col min="11284" max="11284" width="14.42578125" style="456" customWidth="1"/>
    <col min="11285" max="11285" width="8.85546875" style="456"/>
    <col min="11286" max="11286" width="13.85546875" style="456" bestFit="1" customWidth="1"/>
    <col min="11287" max="11520" width="8.85546875" style="456"/>
    <col min="11521" max="11521" width="45.85546875" style="456" customWidth="1"/>
    <col min="11522" max="11522" width="16.85546875" style="456" customWidth="1"/>
    <col min="11523" max="11523" width="16.5703125" style="456" customWidth="1"/>
    <col min="11524" max="11524" width="22.42578125" style="456" customWidth="1"/>
    <col min="11525" max="11525" width="17.140625" style="456" customWidth="1"/>
    <col min="11526" max="11526" width="38.85546875" style="456" customWidth="1"/>
    <col min="11527" max="11527" width="16.42578125" style="456" customWidth="1"/>
    <col min="11528" max="11528" width="16.140625" style="456" bestFit="1" customWidth="1"/>
    <col min="11529" max="11529" width="15" style="456" customWidth="1"/>
    <col min="11530" max="11530" width="14.42578125" style="456" customWidth="1"/>
    <col min="11531" max="11531" width="3.42578125" style="456" customWidth="1"/>
    <col min="11532" max="11532" width="15.140625" style="456" customWidth="1"/>
    <col min="11533" max="11533" width="8.85546875" style="456"/>
    <col min="11534" max="11534" width="13.140625" style="456" customWidth="1"/>
    <col min="11535" max="11536" width="8.85546875" style="456"/>
    <col min="11537" max="11537" width="14.85546875" style="456" customWidth="1"/>
    <col min="11538" max="11538" width="8.85546875" style="456"/>
    <col min="11539" max="11539" width="14.42578125" style="456" bestFit="1" customWidth="1"/>
    <col min="11540" max="11540" width="14.42578125" style="456" customWidth="1"/>
    <col min="11541" max="11541" width="8.85546875" style="456"/>
    <col min="11542" max="11542" width="13.85546875" style="456" bestFit="1" customWidth="1"/>
    <col min="11543" max="11776" width="8.85546875" style="456"/>
    <col min="11777" max="11777" width="45.85546875" style="456" customWidth="1"/>
    <col min="11778" max="11778" width="16.85546875" style="456" customWidth="1"/>
    <col min="11779" max="11779" width="16.5703125" style="456" customWidth="1"/>
    <col min="11780" max="11780" width="22.42578125" style="456" customWidth="1"/>
    <col min="11781" max="11781" width="17.140625" style="456" customWidth="1"/>
    <col min="11782" max="11782" width="38.85546875" style="456" customWidth="1"/>
    <col min="11783" max="11783" width="16.42578125" style="456" customWidth="1"/>
    <col min="11784" max="11784" width="16.140625" style="456" bestFit="1" customWidth="1"/>
    <col min="11785" max="11785" width="15" style="456" customWidth="1"/>
    <col min="11786" max="11786" width="14.42578125" style="456" customWidth="1"/>
    <col min="11787" max="11787" width="3.42578125" style="456" customWidth="1"/>
    <col min="11788" max="11788" width="15.140625" style="456" customWidth="1"/>
    <col min="11789" max="11789" width="8.85546875" style="456"/>
    <col min="11790" max="11790" width="13.140625" style="456" customWidth="1"/>
    <col min="11791" max="11792" width="8.85546875" style="456"/>
    <col min="11793" max="11793" width="14.85546875" style="456" customWidth="1"/>
    <col min="11794" max="11794" width="8.85546875" style="456"/>
    <col min="11795" max="11795" width="14.42578125" style="456" bestFit="1" customWidth="1"/>
    <col min="11796" max="11796" width="14.42578125" style="456" customWidth="1"/>
    <col min="11797" max="11797" width="8.85546875" style="456"/>
    <col min="11798" max="11798" width="13.85546875" style="456" bestFit="1" customWidth="1"/>
    <col min="11799" max="12032" width="8.85546875" style="456"/>
    <col min="12033" max="12033" width="45.85546875" style="456" customWidth="1"/>
    <col min="12034" max="12034" width="16.85546875" style="456" customWidth="1"/>
    <col min="12035" max="12035" width="16.5703125" style="456" customWidth="1"/>
    <col min="12036" max="12036" width="22.42578125" style="456" customWidth="1"/>
    <col min="12037" max="12037" width="17.140625" style="456" customWidth="1"/>
    <col min="12038" max="12038" width="38.85546875" style="456" customWidth="1"/>
    <col min="12039" max="12039" width="16.42578125" style="456" customWidth="1"/>
    <col min="12040" max="12040" width="16.140625" style="456" bestFit="1" customWidth="1"/>
    <col min="12041" max="12041" width="15" style="456" customWidth="1"/>
    <col min="12042" max="12042" width="14.42578125" style="456" customWidth="1"/>
    <col min="12043" max="12043" width="3.42578125" style="456" customWidth="1"/>
    <col min="12044" max="12044" width="15.140625" style="456" customWidth="1"/>
    <col min="12045" max="12045" width="8.85546875" style="456"/>
    <col min="12046" max="12046" width="13.140625" style="456" customWidth="1"/>
    <col min="12047" max="12048" width="8.85546875" style="456"/>
    <col min="12049" max="12049" width="14.85546875" style="456" customWidth="1"/>
    <col min="12050" max="12050" width="8.85546875" style="456"/>
    <col min="12051" max="12051" width="14.42578125" style="456" bestFit="1" customWidth="1"/>
    <col min="12052" max="12052" width="14.42578125" style="456" customWidth="1"/>
    <col min="12053" max="12053" width="8.85546875" style="456"/>
    <col min="12054" max="12054" width="13.85546875" style="456" bestFit="1" customWidth="1"/>
    <col min="12055" max="12288" width="8.85546875" style="456"/>
    <col min="12289" max="12289" width="45.85546875" style="456" customWidth="1"/>
    <col min="12290" max="12290" width="16.85546875" style="456" customWidth="1"/>
    <col min="12291" max="12291" width="16.5703125" style="456" customWidth="1"/>
    <col min="12292" max="12292" width="22.42578125" style="456" customWidth="1"/>
    <col min="12293" max="12293" width="17.140625" style="456" customWidth="1"/>
    <col min="12294" max="12294" width="38.85546875" style="456" customWidth="1"/>
    <col min="12295" max="12295" width="16.42578125" style="456" customWidth="1"/>
    <col min="12296" max="12296" width="16.140625" style="456" bestFit="1" customWidth="1"/>
    <col min="12297" max="12297" width="15" style="456" customWidth="1"/>
    <col min="12298" max="12298" width="14.42578125" style="456" customWidth="1"/>
    <col min="12299" max="12299" width="3.42578125" style="456" customWidth="1"/>
    <col min="12300" max="12300" width="15.140625" style="456" customWidth="1"/>
    <col min="12301" max="12301" width="8.85546875" style="456"/>
    <col min="12302" max="12302" width="13.140625" style="456" customWidth="1"/>
    <col min="12303" max="12304" width="8.85546875" style="456"/>
    <col min="12305" max="12305" width="14.85546875" style="456" customWidth="1"/>
    <col min="12306" max="12306" width="8.85546875" style="456"/>
    <col min="12307" max="12307" width="14.42578125" style="456" bestFit="1" customWidth="1"/>
    <col min="12308" max="12308" width="14.42578125" style="456" customWidth="1"/>
    <col min="12309" max="12309" width="8.85546875" style="456"/>
    <col min="12310" max="12310" width="13.85546875" style="456" bestFit="1" customWidth="1"/>
    <col min="12311" max="12544" width="8.85546875" style="456"/>
    <col min="12545" max="12545" width="45.85546875" style="456" customWidth="1"/>
    <col min="12546" max="12546" width="16.85546875" style="456" customWidth="1"/>
    <col min="12547" max="12547" width="16.5703125" style="456" customWidth="1"/>
    <col min="12548" max="12548" width="22.42578125" style="456" customWidth="1"/>
    <col min="12549" max="12549" width="17.140625" style="456" customWidth="1"/>
    <col min="12550" max="12550" width="38.85546875" style="456" customWidth="1"/>
    <col min="12551" max="12551" width="16.42578125" style="456" customWidth="1"/>
    <col min="12552" max="12552" width="16.140625" style="456" bestFit="1" customWidth="1"/>
    <col min="12553" max="12553" width="15" style="456" customWidth="1"/>
    <col min="12554" max="12554" width="14.42578125" style="456" customWidth="1"/>
    <col min="12555" max="12555" width="3.42578125" style="456" customWidth="1"/>
    <col min="12556" max="12556" width="15.140625" style="456" customWidth="1"/>
    <col min="12557" max="12557" width="8.85546875" style="456"/>
    <col min="12558" max="12558" width="13.140625" style="456" customWidth="1"/>
    <col min="12559" max="12560" width="8.85546875" style="456"/>
    <col min="12561" max="12561" width="14.85546875" style="456" customWidth="1"/>
    <col min="12562" max="12562" width="8.85546875" style="456"/>
    <col min="12563" max="12563" width="14.42578125" style="456" bestFit="1" customWidth="1"/>
    <col min="12564" max="12564" width="14.42578125" style="456" customWidth="1"/>
    <col min="12565" max="12565" width="8.85546875" style="456"/>
    <col min="12566" max="12566" width="13.85546875" style="456" bestFit="1" customWidth="1"/>
    <col min="12567" max="12800" width="8.85546875" style="456"/>
    <col min="12801" max="12801" width="45.85546875" style="456" customWidth="1"/>
    <col min="12802" max="12802" width="16.85546875" style="456" customWidth="1"/>
    <col min="12803" max="12803" width="16.5703125" style="456" customWidth="1"/>
    <col min="12804" max="12804" width="22.42578125" style="456" customWidth="1"/>
    <col min="12805" max="12805" width="17.140625" style="456" customWidth="1"/>
    <col min="12806" max="12806" width="38.85546875" style="456" customWidth="1"/>
    <col min="12807" max="12807" width="16.42578125" style="456" customWidth="1"/>
    <col min="12808" max="12808" width="16.140625" style="456" bestFit="1" customWidth="1"/>
    <col min="12809" max="12809" width="15" style="456" customWidth="1"/>
    <col min="12810" max="12810" width="14.42578125" style="456" customWidth="1"/>
    <col min="12811" max="12811" width="3.42578125" style="456" customWidth="1"/>
    <col min="12812" max="12812" width="15.140625" style="456" customWidth="1"/>
    <col min="12813" max="12813" width="8.85546875" style="456"/>
    <col min="12814" max="12814" width="13.140625" style="456" customWidth="1"/>
    <col min="12815" max="12816" width="8.85546875" style="456"/>
    <col min="12817" max="12817" width="14.85546875" style="456" customWidth="1"/>
    <col min="12818" max="12818" width="8.85546875" style="456"/>
    <col min="12819" max="12819" width="14.42578125" style="456" bestFit="1" customWidth="1"/>
    <col min="12820" max="12820" width="14.42578125" style="456" customWidth="1"/>
    <col min="12821" max="12821" width="8.85546875" style="456"/>
    <col min="12822" max="12822" width="13.85546875" style="456" bestFit="1" customWidth="1"/>
    <col min="12823" max="13056" width="8.85546875" style="456"/>
    <col min="13057" max="13057" width="45.85546875" style="456" customWidth="1"/>
    <col min="13058" max="13058" width="16.85546875" style="456" customWidth="1"/>
    <col min="13059" max="13059" width="16.5703125" style="456" customWidth="1"/>
    <col min="13060" max="13060" width="22.42578125" style="456" customWidth="1"/>
    <col min="13061" max="13061" width="17.140625" style="456" customWidth="1"/>
    <col min="13062" max="13062" width="38.85546875" style="456" customWidth="1"/>
    <col min="13063" max="13063" width="16.42578125" style="456" customWidth="1"/>
    <col min="13064" max="13064" width="16.140625" style="456" bestFit="1" customWidth="1"/>
    <col min="13065" max="13065" width="15" style="456" customWidth="1"/>
    <col min="13066" max="13066" width="14.42578125" style="456" customWidth="1"/>
    <col min="13067" max="13067" width="3.42578125" style="456" customWidth="1"/>
    <col min="13068" max="13068" width="15.140625" style="456" customWidth="1"/>
    <col min="13069" max="13069" width="8.85546875" style="456"/>
    <col min="13070" max="13070" width="13.140625" style="456" customWidth="1"/>
    <col min="13071" max="13072" width="8.85546875" style="456"/>
    <col min="13073" max="13073" width="14.85546875" style="456" customWidth="1"/>
    <col min="13074" max="13074" width="8.85546875" style="456"/>
    <col min="13075" max="13075" width="14.42578125" style="456" bestFit="1" customWidth="1"/>
    <col min="13076" max="13076" width="14.42578125" style="456" customWidth="1"/>
    <col min="13077" max="13077" width="8.85546875" style="456"/>
    <col min="13078" max="13078" width="13.85546875" style="456" bestFit="1" customWidth="1"/>
    <col min="13079" max="13312" width="8.85546875" style="456"/>
    <col min="13313" max="13313" width="45.85546875" style="456" customWidth="1"/>
    <col min="13314" max="13314" width="16.85546875" style="456" customWidth="1"/>
    <col min="13315" max="13315" width="16.5703125" style="456" customWidth="1"/>
    <col min="13316" max="13316" width="22.42578125" style="456" customWidth="1"/>
    <col min="13317" max="13317" width="17.140625" style="456" customWidth="1"/>
    <col min="13318" max="13318" width="38.85546875" style="456" customWidth="1"/>
    <col min="13319" max="13319" width="16.42578125" style="456" customWidth="1"/>
    <col min="13320" max="13320" width="16.140625" style="456" bestFit="1" customWidth="1"/>
    <col min="13321" max="13321" width="15" style="456" customWidth="1"/>
    <col min="13322" max="13322" width="14.42578125" style="456" customWidth="1"/>
    <col min="13323" max="13323" width="3.42578125" style="456" customWidth="1"/>
    <col min="13324" max="13324" width="15.140625" style="456" customWidth="1"/>
    <col min="13325" max="13325" width="8.85546875" style="456"/>
    <col min="13326" max="13326" width="13.140625" style="456" customWidth="1"/>
    <col min="13327" max="13328" width="8.85546875" style="456"/>
    <col min="13329" max="13329" width="14.85546875" style="456" customWidth="1"/>
    <col min="13330" max="13330" width="8.85546875" style="456"/>
    <col min="13331" max="13331" width="14.42578125" style="456" bestFit="1" customWidth="1"/>
    <col min="13332" max="13332" width="14.42578125" style="456" customWidth="1"/>
    <col min="13333" max="13333" width="8.85546875" style="456"/>
    <col min="13334" max="13334" width="13.85546875" style="456" bestFit="1" customWidth="1"/>
    <col min="13335" max="13568" width="8.85546875" style="456"/>
    <col min="13569" max="13569" width="45.85546875" style="456" customWidth="1"/>
    <col min="13570" max="13570" width="16.85546875" style="456" customWidth="1"/>
    <col min="13571" max="13571" width="16.5703125" style="456" customWidth="1"/>
    <col min="13572" max="13572" width="22.42578125" style="456" customWidth="1"/>
    <col min="13573" max="13573" width="17.140625" style="456" customWidth="1"/>
    <col min="13574" max="13574" width="38.85546875" style="456" customWidth="1"/>
    <col min="13575" max="13575" width="16.42578125" style="456" customWidth="1"/>
    <col min="13576" max="13576" width="16.140625" style="456" bestFit="1" customWidth="1"/>
    <col min="13577" max="13577" width="15" style="456" customWidth="1"/>
    <col min="13578" max="13578" width="14.42578125" style="456" customWidth="1"/>
    <col min="13579" max="13579" width="3.42578125" style="456" customWidth="1"/>
    <col min="13580" max="13580" width="15.140625" style="456" customWidth="1"/>
    <col min="13581" max="13581" width="8.85546875" style="456"/>
    <col min="13582" max="13582" width="13.140625" style="456" customWidth="1"/>
    <col min="13583" max="13584" width="8.85546875" style="456"/>
    <col min="13585" max="13585" width="14.85546875" style="456" customWidth="1"/>
    <col min="13586" max="13586" width="8.85546875" style="456"/>
    <col min="13587" max="13587" width="14.42578125" style="456" bestFit="1" customWidth="1"/>
    <col min="13588" max="13588" width="14.42578125" style="456" customWidth="1"/>
    <col min="13589" max="13589" width="8.85546875" style="456"/>
    <col min="13590" max="13590" width="13.85546875" style="456" bestFit="1" customWidth="1"/>
    <col min="13591" max="13824" width="8.85546875" style="456"/>
    <col min="13825" max="13825" width="45.85546875" style="456" customWidth="1"/>
    <col min="13826" max="13826" width="16.85546875" style="456" customWidth="1"/>
    <col min="13827" max="13827" width="16.5703125" style="456" customWidth="1"/>
    <col min="13828" max="13828" width="22.42578125" style="456" customWidth="1"/>
    <col min="13829" max="13829" width="17.140625" style="456" customWidth="1"/>
    <col min="13830" max="13830" width="38.85546875" style="456" customWidth="1"/>
    <col min="13831" max="13831" width="16.42578125" style="456" customWidth="1"/>
    <col min="13832" max="13832" width="16.140625" style="456" bestFit="1" customWidth="1"/>
    <col min="13833" max="13833" width="15" style="456" customWidth="1"/>
    <col min="13834" max="13834" width="14.42578125" style="456" customWidth="1"/>
    <col min="13835" max="13835" width="3.42578125" style="456" customWidth="1"/>
    <col min="13836" max="13836" width="15.140625" style="456" customWidth="1"/>
    <col min="13837" max="13837" width="8.85546875" style="456"/>
    <col min="13838" max="13838" width="13.140625" style="456" customWidth="1"/>
    <col min="13839" max="13840" width="8.85546875" style="456"/>
    <col min="13841" max="13841" width="14.85546875" style="456" customWidth="1"/>
    <col min="13842" max="13842" width="8.85546875" style="456"/>
    <col min="13843" max="13843" width="14.42578125" style="456" bestFit="1" customWidth="1"/>
    <col min="13844" max="13844" width="14.42578125" style="456" customWidth="1"/>
    <col min="13845" max="13845" width="8.85546875" style="456"/>
    <col min="13846" max="13846" width="13.85546875" style="456" bestFit="1" customWidth="1"/>
    <col min="13847" max="14080" width="8.85546875" style="456"/>
    <col min="14081" max="14081" width="45.85546875" style="456" customWidth="1"/>
    <col min="14082" max="14082" width="16.85546875" style="456" customWidth="1"/>
    <col min="14083" max="14083" width="16.5703125" style="456" customWidth="1"/>
    <col min="14084" max="14084" width="22.42578125" style="456" customWidth="1"/>
    <col min="14085" max="14085" width="17.140625" style="456" customWidth="1"/>
    <col min="14086" max="14086" width="38.85546875" style="456" customWidth="1"/>
    <col min="14087" max="14087" width="16.42578125" style="456" customWidth="1"/>
    <col min="14088" max="14088" width="16.140625" style="456" bestFit="1" customWidth="1"/>
    <col min="14089" max="14089" width="15" style="456" customWidth="1"/>
    <col min="14090" max="14090" width="14.42578125" style="456" customWidth="1"/>
    <col min="14091" max="14091" width="3.42578125" style="456" customWidth="1"/>
    <col min="14092" max="14092" width="15.140625" style="456" customWidth="1"/>
    <col min="14093" max="14093" width="8.85546875" style="456"/>
    <col min="14094" max="14094" width="13.140625" style="456" customWidth="1"/>
    <col min="14095" max="14096" width="8.85546875" style="456"/>
    <col min="14097" max="14097" width="14.85546875" style="456" customWidth="1"/>
    <col min="14098" max="14098" width="8.85546875" style="456"/>
    <col min="14099" max="14099" width="14.42578125" style="456" bestFit="1" customWidth="1"/>
    <col min="14100" max="14100" width="14.42578125" style="456" customWidth="1"/>
    <col min="14101" max="14101" width="8.85546875" style="456"/>
    <col min="14102" max="14102" width="13.85546875" style="456" bestFit="1" customWidth="1"/>
    <col min="14103" max="14336" width="8.85546875" style="456"/>
    <col min="14337" max="14337" width="45.85546875" style="456" customWidth="1"/>
    <col min="14338" max="14338" width="16.85546875" style="456" customWidth="1"/>
    <col min="14339" max="14339" width="16.5703125" style="456" customWidth="1"/>
    <col min="14340" max="14340" width="22.42578125" style="456" customWidth="1"/>
    <col min="14341" max="14341" width="17.140625" style="456" customWidth="1"/>
    <col min="14342" max="14342" width="38.85546875" style="456" customWidth="1"/>
    <col min="14343" max="14343" width="16.42578125" style="456" customWidth="1"/>
    <col min="14344" max="14344" width="16.140625" style="456" bestFit="1" customWidth="1"/>
    <col min="14345" max="14345" width="15" style="456" customWidth="1"/>
    <col min="14346" max="14346" width="14.42578125" style="456" customWidth="1"/>
    <col min="14347" max="14347" width="3.42578125" style="456" customWidth="1"/>
    <col min="14348" max="14348" width="15.140625" style="456" customWidth="1"/>
    <col min="14349" max="14349" width="8.85546875" style="456"/>
    <col min="14350" max="14350" width="13.140625" style="456" customWidth="1"/>
    <col min="14351" max="14352" width="8.85546875" style="456"/>
    <col min="14353" max="14353" width="14.85546875" style="456" customWidth="1"/>
    <col min="14354" max="14354" width="8.85546875" style="456"/>
    <col min="14355" max="14355" width="14.42578125" style="456" bestFit="1" customWidth="1"/>
    <col min="14356" max="14356" width="14.42578125" style="456" customWidth="1"/>
    <col min="14357" max="14357" width="8.85546875" style="456"/>
    <col min="14358" max="14358" width="13.85546875" style="456" bestFit="1" customWidth="1"/>
    <col min="14359" max="14592" width="8.85546875" style="456"/>
    <col min="14593" max="14593" width="45.85546875" style="456" customWidth="1"/>
    <col min="14594" max="14594" width="16.85546875" style="456" customWidth="1"/>
    <col min="14595" max="14595" width="16.5703125" style="456" customWidth="1"/>
    <col min="14596" max="14596" width="22.42578125" style="456" customWidth="1"/>
    <col min="14597" max="14597" width="17.140625" style="456" customWidth="1"/>
    <col min="14598" max="14598" width="38.85546875" style="456" customWidth="1"/>
    <col min="14599" max="14599" width="16.42578125" style="456" customWidth="1"/>
    <col min="14600" max="14600" width="16.140625" style="456" bestFit="1" customWidth="1"/>
    <col min="14601" max="14601" width="15" style="456" customWidth="1"/>
    <col min="14602" max="14602" width="14.42578125" style="456" customWidth="1"/>
    <col min="14603" max="14603" width="3.42578125" style="456" customWidth="1"/>
    <col min="14604" max="14604" width="15.140625" style="456" customWidth="1"/>
    <col min="14605" max="14605" width="8.85546875" style="456"/>
    <col min="14606" max="14606" width="13.140625" style="456" customWidth="1"/>
    <col min="14607" max="14608" width="8.85546875" style="456"/>
    <col min="14609" max="14609" width="14.85546875" style="456" customWidth="1"/>
    <col min="14610" max="14610" width="8.85546875" style="456"/>
    <col min="14611" max="14611" width="14.42578125" style="456" bestFit="1" customWidth="1"/>
    <col min="14612" max="14612" width="14.42578125" style="456" customWidth="1"/>
    <col min="14613" max="14613" width="8.85546875" style="456"/>
    <col min="14614" max="14614" width="13.85546875" style="456" bestFit="1" customWidth="1"/>
    <col min="14615" max="14848" width="8.85546875" style="456"/>
    <col min="14849" max="14849" width="45.85546875" style="456" customWidth="1"/>
    <col min="14850" max="14850" width="16.85546875" style="456" customWidth="1"/>
    <col min="14851" max="14851" width="16.5703125" style="456" customWidth="1"/>
    <col min="14852" max="14852" width="22.42578125" style="456" customWidth="1"/>
    <col min="14853" max="14853" width="17.140625" style="456" customWidth="1"/>
    <col min="14854" max="14854" width="38.85546875" style="456" customWidth="1"/>
    <col min="14855" max="14855" width="16.42578125" style="456" customWidth="1"/>
    <col min="14856" max="14856" width="16.140625" style="456" bestFit="1" customWidth="1"/>
    <col min="14857" max="14857" width="15" style="456" customWidth="1"/>
    <col min="14858" max="14858" width="14.42578125" style="456" customWidth="1"/>
    <col min="14859" max="14859" width="3.42578125" style="456" customWidth="1"/>
    <col min="14860" max="14860" width="15.140625" style="456" customWidth="1"/>
    <col min="14861" max="14861" width="8.85546875" style="456"/>
    <col min="14862" max="14862" width="13.140625" style="456" customWidth="1"/>
    <col min="14863" max="14864" width="8.85546875" style="456"/>
    <col min="14865" max="14865" width="14.85546875" style="456" customWidth="1"/>
    <col min="14866" max="14866" width="8.85546875" style="456"/>
    <col min="14867" max="14867" width="14.42578125" style="456" bestFit="1" customWidth="1"/>
    <col min="14868" max="14868" width="14.42578125" style="456" customWidth="1"/>
    <col min="14869" max="14869" width="8.85546875" style="456"/>
    <col min="14870" max="14870" width="13.85546875" style="456" bestFit="1" customWidth="1"/>
    <col min="14871" max="15104" width="8.85546875" style="456"/>
    <col min="15105" max="15105" width="45.85546875" style="456" customWidth="1"/>
    <col min="15106" max="15106" width="16.85546875" style="456" customWidth="1"/>
    <col min="15107" max="15107" width="16.5703125" style="456" customWidth="1"/>
    <col min="15108" max="15108" width="22.42578125" style="456" customWidth="1"/>
    <col min="15109" max="15109" width="17.140625" style="456" customWidth="1"/>
    <col min="15110" max="15110" width="38.85546875" style="456" customWidth="1"/>
    <col min="15111" max="15111" width="16.42578125" style="456" customWidth="1"/>
    <col min="15112" max="15112" width="16.140625" style="456" bestFit="1" customWidth="1"/>
    <col min="15113" max="15113" width="15" style="456" customWidth="1"/>
    <col min="15114" max="15114" width="14.42578125" style="456" customWidth="1"/>
    <col min="15115" max="15115" width="3.42578125" style="456" customWidth="1"/>
    <col min="15116" max="15116" width="15.140625" style="456" customWidth="1"/>
    <col min="15117" max="15117" width="8.85546875" style="456"/>
    <col min="15118" max="15118" width="13.140625" style="456" customWidth="1"/>
    <col min="15119" max="15120" width="8.85546875" style="456"/>
    <col min="15121" max="15121" width="14.85546875" style="456" customWidth="1"/>
    <col min="15122" max="15122" width="8.85546875" style="456"/>
    <col min="15123" max="15123" width="14.42578125" style="456" bestFit="1" customWidth="1"/>
    <col min="15124" max="15124" width="14.42578125" style="456" customWidth="1"/>
    <col min="15125" max="15125" width="8.85546875" style="456"/>
    <col min="15126" max="15126" width="13.85546875" style="456" bestFit="1" customWidth="1"/>
    <col min="15127" max="15360" width="8.85546875" style="456"/>
    <col min="15361" max="15361" width="45.85546875" style="456" customWidth="1"/>
    <col min="15362" max="15362" width="16.85546875" style="456" customWidth="1"/>
    <col min="15363" max="15363" width="16.5703125" style="456" customWidth="1"/>
    <col min="15364" max="15364" width="22.42578125" style="456" customWidth="1"/>
    <col min="15365" max="15365" width="17.140625" style="456" customWidth="1"/>
    <col min="15366" max="15366" width="38.85546875" style="456" customWidth="1"/>
    <col min="15367" max="15367" width="16.42578125" style="456" customWidth="1"/>
    <col min="15368" max="15368" width="16.140625" style="456" bestFit="1" customWidth="1"/>
    <col min="15369" max="15369" width="15" style="456" customWidth="1"/>
    <col min="15370" max="15370" width="14.42578125" style="456" customWidth="1"/>
    <col min="15371" max="15371" width="3.42578125" style="456" customWidth="1"/>
    <col min="15372" max="15372" width="15.140625" style="456" customWidth="1"/>
    <col min="15373" max="15373" width="8.85546875" style="456"/>
    <col min="15374" max="15374" width="13.140625" style="456" customWidth="1"/>
    <col min="15375" max="15376" width="8.85546875" style="456"/>
    <col min="15377" max="15377" width="14.85546875" style="456" customWidth="1"/>
    <col min="15378" max="15378" width="8.85546875" style="456"/>
    <col min="15379" max="15379" width="14.42578125" style="456" bestFit="1" customWidth="1"/>
    <col min="15380" max="15380" width="14.42578125" style="456" customWidth="1"/>
    <col min="15381" max="15381" width="8.85546875" style="456"/>
    <col min="15382" max="15382" width="13.85546875" style="456" bestFit="1" customWidth="1"/>
    <col min="15383" max="15616" width="8.85546875" style="456"/>
    <col min="15617" max="15617" width="45.85546875" style="456" customWidth="1"/>
    <col min="15618" max="15618" width="16.85546875" style="456" customWidth="1"/>
    <col min="15619" max="15619" width="16.5703125" style="456" customWidth="1"/>
    <col min="15620" max="15620" width="22.42578125" style="456" customWidth="1"/>
    <col min="15621" max="15621" width="17.140625" style="456" customWidth="1"/>
    <col min="15622" max="15622" width="38.85546875" style="456" customWidth="1"/>
    <col min="15623" max="15623" width="16.42578125" style="456" customWidth="1"/>
    <col min="15624" max="15624" width="16.140625" style="456" bestFit="1" customWidth="1"/>
    <col min="15625" max="15625" width="15" style="456" customWidth="1"/>
    <col min="15626" max="15626" width="14.42578125" style="456" customWidth="1"/>
    <col min="15627" max="15627" width="3.42578125" style="456" customWidth="1"/>
    <col min="15628" max="15628" width="15.140625" style="456" customWidth="1"/>
    <col min="15629" max="15629" width="8.85546875" style="456"/>
    <col min="15630" max="15630" width="13.140625" style="456" customWidth="1"/>
    <col min="15631" max="15632" width="8.85546875" style="456"/>
    <col min="15633" max="15633" width="14.85546875" style="456" customWidth="1"/>
    <col min="15634" max="15634" width="8.85546875" style="456"/>
    <col min="15635" max="15635" width="14.42578125" style="456" bestFit="1" customWidth="1"/>
    <col min="15636" max="15636" width="14.42578125" style="456" customWidth="1"/>
    <col min="15637" max="15637" width="8.85546875" style="456"/>
    <col min="15638" max="15638" width="13.85546875" style="456" bestFit="1" customWidth="1"/>
    <col min="15639" max="15872" width="8.85546875" style="456"/>
    <col min="15873" max="15873" width="45.85546875" style="456" customWidth="1"/>
    <col min="15874" max="15874" width="16.85546875" style="456" customWidth="1"/>
    <col min="15875" max="15875" width="16.5703125" style="456" customWidth="1"/>
    <col min="15876" max="15876" width="22.42578125" style="456" customWidth="1"/>
    <col min="15877" max="15877" width="17.140625" style="456" customWidth="1"/>
    <col min="15878" max="15878" width="38.85546875" style="456" customWidth="1"/>
    <col min="15879" max="15879" width="16.42578125" style="456" customWidth="1"/>
    <col min="15880" max="15880" width="16.140625" style="456" bestFit="1" customWidth="1"/>
    <col min="15881" max="15881" width="15" style="456" customWidth="1"/>
    <col min="15882" max="15882" width="14.42578125" style="456" customWidth="1"/>
    <col min="15883" max="15883" width="3.42578125" style="456" customWidth="1"/>
    <col min="15884" max="15884" width="15.140625" style="456" customWidth="1"/>
    <col min="15885" max="15885" width="8.85546875" style="456"/>
    <col min="15886" max="15886" width="13.140625" style="456" customWidth="1"/>
    <col min="15887" max="15888" width="8.85546875" style="456"/>
    <col min="15889" max="15889" width="14.85546875" style="456" customWidth="1"/>
    <col min="15890" max="15890" width="8.85546875" style="456"/>
    <col min="15891" max="15891" width="14.42578125" style="456" bestFit="1" customWidth="1"/>
    <col min="15892" max="15892" width="14.42578125" style="456" customWidth="1"/>
    <col min="15893" max="15893" width="8.85546875" style="456"/>
    <col min="15894" max="15894" width="13.85546875" style="456" bestFit="1" customWidth="1"/>
    <col min="15895" max="16128" width="8.85546875" style="456"/>
    <col min="16129" max="16129" width="45.85546875" style="456" customWidth="1"/>
    <col min="16130" max="16130" width="16.85546875" style="456" customWidth="1"/>
    <col min="16131" max="16131" width="16.5703125" style="456" customWidth="1"/>
    <col min="16132" max="16132" width="22.42578125" style="456" customWidth="1"/>
    <col min="16133" max="16133" width="17.140625" style="456" customWidth="1"/>
    <col min="16134" max="16134" width="38.85546875" style="456" customWidth="1"/>
    <col min="16135" max="16135" width="16.42578125" style="456" customWidth="1"/>
    <col min="16136" max="16136" width="16.140625" style="456" bestFit="1" customWidth="1"/>
    <col min="16137" max="16137" width="15" style="456" customWidth="1"/>
    <col min="16138" max="16138" width="14.42578125" style="456" customWidth="1"/>
    <col min="16139" max="16139" width="3.42578125" style="456" customWidth="1"/>
    <col min="16140" max="16140" width="15.140625" style="456" customWidth="1"/>
    <col min="16141" max="16141" width="8.85546875" style="456"/>
    <col min="16142" max="16142" width="13.140625" style="456" customWidth="1"/>
    <col min="16143" max="16144" width="8.85546875" style="456"/>
    <col min="16145" max="16145" width="14.85546875" style="456" customWidth="1"/>
    <col min="16146" max="16146" width="8.85546875" style="456"/>
    <col min="16147" max="16147" width="14.42578125" style="456" bestFit="1" customWidth="1"/>
    <col min="16148" max="16148" width="14.42578125" style="456" customWidth="1"/>
    <col min="16149" max="16149" width="8.85546875" style="456"/>
    <col min="16150" max="16150" width="13.85546875" style="456" bestFit="1" customWidth="1"/>
    <col min="16151" max="16384" width="8.85546875" style="456"/>
  </cols>
  <sheetData>
    <row r="2" spans="1:22" ht="15.75" customHeight="1" thickBot="1">
      <c r="A2" s="454"/>
      <c r="B2" s="454"/>
      <c r="C2" s="454"/>
      <c r="D2" s="455">
        <v>1</v>
      </c>
      <c r="F2" s="457"/>
      <c r="H2" s="458"/>
    </row>
    <row r="3" spans="1:22" ht="29.45" customHeight="1" thickBot="1">
      <c r="A3" s="1231" t="s">
        <v>707</v>
      </c>
      <c r="B3" s="1232"/>
      <c r="C3" s="1233"/>
      <c r="D3" s="1234" t="s">
        <v>708</v>
      </c>
      <c r="E3" s="459">
        <f>D6+D7</f>
        <v>0</v>
      </c>
      <c r="F3" s="460">
        <f>E3*50%</f>
        <v>0</v>
      </c>
      <c r="J3" s="458"/>
      <c r="S3" s="459">
        <f>D6+D7</f>
        <v>0</v>
      </c>
      <c r="V3" s="459">
        <f>S3*0.6</f>
        <v>0</v>
      </c>
    </row>
    <row r="4" spans="1:22" ht="15" thickBot="1">
      <c r="A4" s="461" t="s">
        <v>709</v>
      </c>
      <c r="B4" s="1236">
        <v>10.63</v>
      </c>
      <c r="C4" s="1237"/>
      <c r="D4" s="1235"/>
      <c r="E4" s="458"/>
      <c r="H4" s="460"/>
      <c r="I4" s="458"/>
    </row>
    <row r="5" spans="1:22" ht="15" customHeight="1" thickBot="1">
      <c r="A5" s="462"/>
      <c r="B5" s="1238"/>
      <c r="C5" s="1239"/>
      <c r="D5" s="463">
        <f>G5</f>
        <v>0</v>
      </c>
      <c r="E5" s="464"/>
      <c r="F5" s="465" t="s">
        <v>710</v>
      </c>
      <c r="G5" s="466">
        <f>Sheet4!J93</f>
        <v>0</v>
      </c>
      <c r="H5" s="460">
        <f>G5*1.14</f>
        <v>0</v>
      </c>
      <c r="I5" s="467"/>
      <c r="J5" s="467"/>
      <c r="L5" s="458"/>
      <c r="M5" s="467"/>
      <c r="N5" s="458"/>
      <c r="Q5" s="459"/>
    </row>
    <row r="6" spans="1:22" ht="14.45" hidden="1" customHeight="1">
      <c r="A6" s="1240">
        <v>0</v>
      </c>
      <c r="B6" s="1241"/>
      <c r="C6" s="1242"/>
      <c r="D6" s="468">
        <f t="shared" ref="D6:D11" si="0">+$G$5*$D$2*A6</f>
        <v>0</v>
      </c>
      <c r="E6" s="458">
        <f t="shared" ref="E6:E11" si="1">D6-(D6*0.15)</f>
        <v>0</v>
      </c>
      <c r="F6" s="460">
        <v>19603.530084695263</v>
      </c>
      <c r="G6" s="458">
        <f t="shared" ref="G6:G11" si="2">F6*0.4</f>
        <v>7841.4120338781058</v>
      </c>
      <c r="H6" s="460">
        <f t="shared" ref="H6:H11" si="3">G6*1.14</f>
        <v>8939.2097186210394</v>
      </c>
      <c r="S6" s="459">
        <f t="shared" ref="S6:S11" si="4">D6*0.6</f>
        <v>0</v>
      </c>
      <c r="V6" s="459">
        <f>S6+S7</f>
        <v>0</v>
      </c>
    </row>
    <row r="7" spans="1:22">
      <c r="A7" s="1228">
        <v>0.2</v>
      </c>
      <c r="B7" s="1229"/>
      <c r="C7" s="1230"/>
      <c r="D7" s="469">
        <f t="shared" si="0"/>
        <v>0</v>
      </c>
      <c r="E7" s="458">
        <f t="shared" si="1"/>
        <v>0</v>
      </c>
      <c r="F7" s="460">
        <v>98017.650423476312</v>
      </c>
      <c r="G7" s="458">
        <f t="shared" si="2"/>
        <v>39207.060169390526</v>
      </c>
      <c r="H7" s="460">
        <f t="shared" si="3"/>
        <v>44696.048593105195</v>
      </c>
      <c r="I7" s="458"/>
      <c r="L7" s="470"/>
      <c r="S7" s="459">
        <f t="shared" si="4"/>
        <v>0</v>
      </c>
    </row>
    <row r="8" spans="1:22">
      <c r="A8" s="1245">
        <v>0.3</v>
      </c>
      <c r="B8" s="1246"/>
      <c r="C8" s="1247"/>
      <c r="D8" s="469">
        <f t="shared" si="0"/>
        <v>0</v>
      </c>
      <c r="E8" s="458">
        <f t="shared" si="1"/>
        <v>0</v>
      </c>
      <c r="F8" s="460">
        <v>98017.650423476312</v>
      </c>
      <c r="G8" s="458">
        <f t="shared" si="2"/>
        <v>39207.060169390526</v>
      </c>
      <c r="H8" s="460">
        <f t="shared" si="3"/>
        <v>44696.048593105195</v>
      </c>
      <c r="I8" s="471"/>
      <c r="L8" s="470"/>
      <c r="S8" s="459">
        <f t="shared" si="4"/>
        <v>0</v>
      </c>
    </row>
    <row r="9" spans="1:22">
      <c r="A9" s="1248">
        <v>0.15</v>
      </c>
      <c r="B9" s="1249"/>
      <c r="C9" s="1250"/>
      <c r="D9" s="469">
        <f t="shared" si="0"/>
        <v>0</v>
      </c>
      <c r="E9" s="458">
        <f t="shared" si="1"/>
        <v>0</v>
      </c>
      <c r="F9" s="460">
        <v>58810.590254085786</v>
      </c>
      <c r="G9" s="458">
        <f t="shared" si="2"/>
        <v>23524.236101634317</v>
      </c>
      <c r="H9" s="460">
        <f t="shared" si="3"/>
        <v>26817.62915586312</v>
      </c>
      <c r="I9" s="471"/>
      <c r="L9" s="470"/>
      <c r="S9" s="459">
        <f t="shared" si="4"/>
        <v>0</v>
      </c>
    </row>
    <row r="10" spans="1:22">
      <c r="A10" s="1251">
        <v>0.3</v>
      </c>
      <c r="B10" s="1252"/>
      <c r="C10" s="1253"/>
      <c r="D10" s="469">
        <f t="shared" si="0"/>
        <v>0</v>
      </c>
      <c r="E10" s="458">
        <f t="shared" si="1"/>
        <v>0</v>
      </c>
      <c r="F10" s="460">
        <v>98017.650423476312</v>
      </c>
      <c r="G10" s="458">
        <f t="shared" si="2"/>
        <v>39207.060169390526</v>
      </c>
      <c r="H10" s="460">
        <f t="shared" si="3"/>
        <v>44696.048593105195</v>
      </c>
      <c r="I10" s="471"/>
      <c r="L10" s="470"/>
      <c r="S10" s="459">
        <f t="shared" si="4"/>
        <v>0</v>
      </c>
    </row>
    <row r="11" spans="1:22" ht="15" customHeight="1" thickBot="1">
      <c r="A11" s="1254">
        <v>0.05</v>
      </c>
      <c r="B11" s="1255"/>
      <c r="C11" s="1256"/>
      <c r="D11" s="472">
        <f t="shared" si="0"/>
        <v>0</v>
      </c>
      <c r="E11" s="458">
        <f t="shared" si="1"/>
        <v>0</v>
      </c>
      <c r="F11" s="460">
        <v>19603.530084695263</v>
      </c>
      <c r="G11" s="458">
        <f t="shared" si="2"/>
        <v>7841.4120338781058</v>
      </c>
      <c r="H11" s="460">
        <f t="shared" si="3"/>
        <v>8939.2097186210394</v>
      </c>
      <c r="I11" s="471"/>
      <c r="L11" s="470"/>
      <c r="S11" s="459">
        <f t="shared" si="4"/>
        <v>0</v>
      </c>
    </row>
    <row r="12" spans="1:22" ht="15" hidden="1" thickBot="1">
      <c r="A12" s="473" t="s">
        <v>711</v>
      </c>
      <c r="B12" s="474"/>
      <c r="C12" s="475"/>
      <c r="D12" s="476">
        <f>SUM(D6:D11)</f>
        <v>0</v>
      </c>
      <c r="E12" s="458"/>
      <c r="F12" s="470">
        <f>SUM(F6:F11)</f>
        <v>392070.60169390525</v>
      </c>
      <c r="G12" s="458">
        <f>SUM(G6:G11)</f>
        <v>156828.24067756211</v>
      </c>
      <c r="H12" s="460">
        <f>SUM(H6:H11)</f>
        <v>178784.19437242078</v>
      </c>
      <c r="I12" s="477"/>
    </row>
    <row r="13" spans="1:22" ht="15" hidden="1" thickBot="1">
      <c r="A13" s="1257">
        <v>0</v>
      </c>
      <c r="B13" s="1258"/>
      <c r="C13" s="478"/>
      <c r="D13" s="479">
        <f>D12*-A13</f>
        <v>0</v>
      </c>
      <c r="F13" s="470"/>
      <c r="G13" s="458"/>
      <c r="H13" s="460"/>
      <c r="I13" s="477"/>
    </row>
    <row r="14" spans="1:22" ht="15" thickBot="1">
      <c r="A14" s="480" t="s">
        <v>712</v>
      </c>
      <c r="B14" s="481"/>
      <c r="C14" s="482"/>
      <c r="D14" s="483">
        <f>SUM(D12:D13)</f>
        <v>0</v>
      </c>
      <c r="E14" s="458">
        <f>SUM(E6:E13)</f>
        <v>0</v>
      </c>
      <c r="F14" s="470"/>
      <c r="G14" s="458"/>
      <c r="H14" s="460"/>
      <c r="I14" s="477"/>
      <c r="S14" s="459">
        <f>SUM(S6:S13)</f>
        <v>0</v>
      </c>
    </row>
    <row r="15" spans="1:22" ht="15" thickBot="1">
      <c r="A15" s="484" t="s">
        <v>713</v>
      </c>
      <c r="B15" s="485"/>
      <c r="C15" s="486"/>
      <c r="D15" s="483"/>
      <c r="E15" s="458"/>
      <c r="F15" s="470"/>
      <c r="G15" s="458">
        <f>D14*0.15</f>
        <v>0</v>
      </c>
      <c r="H15" s="477"/>
      <c r="I15" s="477"/>
    </row>
    <row r="16" spans="1:22">
      <c r="A16" s="1259" t="s">
        <v>714</v>
      </c>
      <c r="B16" s="1260"/>
      <c r="C16" s="1261"/>
      <c r="D16" s="487">
        <v>0</v>
      </c>
      <c r="E16" s="458">
        <f>D16-(D16*0.1)</f>
        <v>0</v>
      </c>
      <c r="F16" s="470">
        <f>40000-(40000*10%)</f>
        <v>36000</v>
      </c>
      <c r="H16" s="458"/>
      <c r="I16" s="458"/>
    </row>
    <row r="17" spans="1:14" ht="15" thickBot="1">
      <c r="A17" s="488" t="s">
        <v>715</v>
      </c>
      <c r="B17" s="489"/>
      <c r="C17" s="490"/>
      <c r="D17" s="487">
        <v>0</v>
      </c>
      <c r="E17" s="458">
        <f>D17-(D17*0.1)</f>
        <v>0</v>
      </c>
      <c r="F17" s="470"/>
      <c r="G17" s="458"/>
      <c r="H17" s="460"/>
      <c r="I17" s="491"/>
      <c r="N17" s="458"/>
    </row>
    <row r="18" spans="1:14" ht="15" thickBot="1">
      <c r="A18" s="492" t="s">
        <v>716</v>
      </c>
      <c r="B18" s="493">
        <v>6</v>
      </c>
      <c r="C18" s="494">
        <v>8000</v>
      </c>
      <c r="D18" s="495">
        <f>B18*C18</f>
        <v>48000</v>
      </c>
      <c r="E18" s="458">
        <f>D18-(D18*0.1)</f>
        <v>43200</v>
      </c>
      <c r="F18" s="470"/>
      <c r="G18" s="458">
        <f>30%*G5</f>
        <v>0</v>
      </c>
      <c r="H18" s="460"/>
      <c r="I18" s="491"/>
      <c r="N18" s="458"/>
    </row>
    <row r="19" spans="1:14" ht="15" thickBot="1">
      <c r="A19" s="496" t="str">
        <f>A45</f>
        <v>Level 2- Part Time Construction Monitoring</v>
      </c>
      <c r="B19" s="497">
        <v>6</v>
      </c>
      <c r="C19" s="498">
        <v>20000</v>
      </c>
      <c r="D19" s="499">
        <f>+B19*C19</f>
        <v>120000</v>
      </c>
      <c r="E19" s="459"/>
      <c r="F19" s="470"/>
    </row>
    <row r="20" spans="1:14" ht="15.75" thickTop="1" thickBot="1">
      <c r="A20" s="480" t="s">
        <v>717</v>
      </c>
      <c r="B20" s="481"/>
      <c r="C20" s="482"/>
      <c r="D20" s="483">
        <f>SUM(D16:D19)</f>
        <v>168000</v>
      </c>
      <c r="E20" s="459"/>
      <c r="F20" s="470"/>
    </row>
    <row r="21" spans="1:14" ht="15" thickBot="1">
      <c r="A21" s="484" t="s">
        <v>718</v>
      </c>
      <c r="B21" s="485"/>
      <c r="C21" s="486"/>
      <c r="D21" s="483"/>
      <c r="F21" s="470"/>
    </row>
    <row r="22" spans="1:14">
      <c r="A22" s="1259" t="s">
        <v>719</v>
      </c>
      <c r="B22" s="1260"/>
      <c r="C22" s="1261"/>
      <c r="D22" s="500">
        <f>D14*3%</f>
        <v>0</v>
      </c>
      <c r="E22" s="459"/>
      <c r="F22" s="470"/>
      <c r="G22" s="456">
        <f>6000*12</f>
        <v>72000</v>
      </c>
      <c r="H22" s="456">
        <v>525</v>
      </c>
      <c r="I22" s="456">
        <v>680</v>
      </c>
      <c r="J22" s="460">
        <f>I22*H22</f>
        <v>357000</v>
      </c>
    </row>
    <row r="23" spans="1:14" ht="14.25" customHeight="1" thickBot="1">
      <c r="A23" s="1259" t="s">
        <v>720</v>
      </c>
      <c r="B23" s="1260"/>
      <c r="C23" s="1261"/>
      <c r="D23" s="487">
        <f>D14*4.5%</f>
        <v>0</v>
      </c>
      <c r="E23" s="459"/>
      <c r="F23" s="470"/>
      <c r="G23" s="459"/>
      <c r="H23" s="456">
        <v>37</v>
      </c>
      <c r="I23" s="456">
        <v>680</v>
      </c>
      <c r="J23" s="460">
        <f t="shared" ref="J23:J33" si="5">I23*H23</f>
        <v>25160</v>
      </c>
    </row>
    <row r="24" spans="1:14" s="503" customFormat="1" ht="15.75" thickBot="1">
      <c r="A24" s="480" t="s">
        <v>721</v>
      </c>
      <c r="B24" s="481"/>
      <c r="C24" s="482"/>
      <c r="D24" s="483">
        <f>SUM(D22:D23)</f>
        <v>0</v>
      </c>
      <c r="E24" s="501"/>
      <c r="F24" s="502"/>
      <c r="H24" s="503">
        <v>30</v>
      </c>
      <c r="I24" s="503">
        <v>900</v>
      </c>
      <c r="J24" s="460">
        <f t="shared" si="5"/>
        <v>27000</v>
      </c>
    </row>
    <row r="25" spans="1:14">
      <c r="A25" s="1262" t="s">
        <v>722</v>
      </c>
      <c r="B25" s="1263"/>
      <c r="C25" s="1264"/>
      <c r="D25" s="499">
        <f>D14+D24+D20</f>
        <v>168000</v>
      </c>
      <c r="F25" s="470"/>
      <c r="H25" s="456">
        <v>860</v>
      </c>
      <c r="I25" s="456">
        <v>4.1500000000000004</v>
      </c>
      <c r="J25" s="460">
        <f t="shared" si="5"/>
        <v>3569.0000000000005</v>
      </c>
    </row>
    <row r="26" spans="1:14" ht="15" thickBot="1">
      <c r="A26" s="1265" t="s">
        <v>723</v>
      </c>
      <c r="B26" s="1266"/>
      <c r="C26" s="1267"/>
      <c r="D26" s="499">
        <f>D25*0.15</f>
        <v>25200</v>
      </c>
      <c r="E26" s="459"/>
      <c r="H26" s="456">
        <v>100</v>
      </c>
      <c r="I26" s="456">
        <v>12</v>
      </c>
      <c r="J26" s="460">
        <f t="shared" si="5"/>
        <v>1200</v>
      </c>
    </row>
    <row r="27" spans="1:14" ht="15" thickBot="1">
      <c r="A27" s="1268" t="s">
        <v>724</v>
      </c>
      <c r="B27" s="1269"/>
      <c r="C27" s="1270"/>
      <c r="D27" s="483">
        <f>D25+D26</f>
        <v>193200</v>
      </c>
      <c r="E27" s="689">
        <f>D27/10000000</f>
        <v>1.932E-2</v>
      </c>
      <c r="H27" s="504">
        <v>250</v>
      </c>
      <c r="I27" s="456">
        <v>3</v>
      </c>
      <c r="J27" s="460">
        <f t="shared" si="5"/>
        <v>750</v>
      </c>
    </row>
    <row r="28" spans="1:14">
      <c r="H28" s="456">
        <v>30</v>
      </c>
      <c r="I28" s="456">
        <v>15</v>
      </c>
      <c r="J28" s="460">
        <f t="shared" si="5"/>
        <v>450</v>
      </c>
    </row>
    <row r="29" spans="1:14">
      <c r="D29" s="459">
        <f>D27+D53</f>
        <v>216997.04399999999</v>
      </c>
      <c r="H29" s="456">
        <v>90</v>
      </c>
      <c r="I29" s="456">
        <v>3.5</v>
      </c>
      <c r="J29" s="460">
        <f t="shared" si="5"/>
        <v>315</v>
      </c>
    </row>
    <row r="30" spans="1:14">
      <c r="E30" s="459"/>
      <c r="H30" s="456">
        <v>15</v>
      </c>
      <c r="I30" s="456">
        <v>40</v>
      </c>
      <c r="J30" s="460">
        <f t="shared" si="5"/>
        <v>600</v>
      </c>
    </row>
    <row r="31" spans="1:14" ht="15" thickBot="1">
      <c r="D31" s="458"/>
      <c r="E31" s="459"/>
      <c r="H31" s="456">
        <v>45</v>
      </c>
      <c r="I31" s="456">
        <v>10</v>
      </c>
      <c r="J31" s="460">
        <f t="shared" si="5"/>
        <v>450</v>
      </c>
    </row>
    <row r="32" spans="1:14" ht="15.75" thickBot="1">
      <c r="A32" s="505" t="s">
        <v>713</v>
      </c>
      <c r="B32" s="506" t="s">
        <v>725</v>
      </c>
      <c r="C32" s="506" t="s">
        <v>725</v>
      </c>
      <c r="D32" s="459"/>
      <c r="H32" s="456">
        <v>15</v>
      </c>
      <c r="I32" s="456">
        <v>40</v>
      </c>
      <c r="J32" s="460">
        <f t="shared" si="5"/>
        <v>600</v>
      </c>
    </row>
    <row r="33" spans="1:10">
      <c r="A33" s="507" t="s">
        <v>726</v>
      </c>
      <c r="B33" s="508">
        <f>D17</f>
        <v>0</v>
      </c>
      <c r="C33" s="508">
        <f>+E16</f>
        <v>0</v>
      </c>
      <c r="E33" s="458"/>
      <c r="H33" s="456">
        <v>45</v>
      </c>
      <c r="I33" s="456">
        <v>15</v>
      </c>
      <c r="J33" s="460">
        <f t="shared" si="5"/>
        <v>675</v>
      </c>
    </row>
    <row r="34" spans="1:10">
      <c r="A34" s="507" t="s">
        <v>727</v>
      </c>
      <c r="B34" s="509">
        <f>D16</f>
        <v>0</v>
      </c>
      <c r="C34" s="509"/>
      <c r="D34" s="459"/>
      <c r="J34" s="460">
        <f>SUM(J22:J33)</f>
        <v>417769</v>
      </c>
    </row>
    <row r="35" spans="1:10">
      <c r="A35" s="507" t="s">
        <v>728</v>
      </c>
      <c r="B35" s="509">
        <f>+D17</f>
        <v>0</v>
      </c>
      <c r="C35" s="509">
        <f>+E17</f>
        <v>0</v>
      </c>
    </row>
    <row r="36" spans="1:10">
      <c r="A36" s="507" t="s">
        <v>729</v>
      </c>
      <c r="B36" s="509" t="e">
        <f>#REF!</f>
        <v>#REF!</v>
      </c>
      <c r="C36" s="509" t="e">
        <f>+#REF!</f>
        <v>#REF!</v>
      </c>
      <c r="D36" s="459"/>
    </row>
    <row r="37" spans="1:10">
      <c r="A37" s="507" t="s">
        <v>730</v>
      </c>
      <c r="B37" s="509">
        <f>+D23</f>
        <v>0</v>
      </c>
      <c r="C37" s="509">
        <f>+E23</f>
        <v>0</v>
      </c>
      <c r="I37" s="456">
        <f>G37*H37</f>
        <v>0</v>
      </c>
    </row>
    <row r="38" spans="1:10">
      <c r="A38" s="507" t="s">
        <v>731</v>
      </c>
      <c r="B38" s="509">
        <v>0</v>
      </c>
      <c r="C38" s="509" t="e">
        <f>+#REF!</f>
        <v>#REF!</v>
      </c>
      <c r="G38" s="510">
        <f>J34+D14</f>
        <v>417769</v>
      </c>
      <c r="I38" s="456">
        <f t="shared" ref="I38:I44" si="6">G38*H38</f>
        <v>0</v>
      </c>
    </row>
    <row r="39" spans="1:10" ht="15" thickBot="1">
      <c r="A39" s="507" t="s">
        <v>732</v>
      </c>
      <c r="B39" s="511">
        <v>0</v>
      </c>
      <c r="C39" s="511" t="e">
        <f>+#REF!</f>
        <v>#REF!</v>
      </c>
      <c r="G39" s="510">
        <f>G38*0.15</f>
        <v>62665.35</v>
      </c>
      <c r="I39" s="456">
        <f t="shared" si="6"/>
        <v>0</v>
      </c>
    </row>
    <row r="40" spans="1:10">
      <c r="A40" s="512" t="s">
        <v>733</v>
      </c>
      <c r="B40" s="513">
        <f>SUM(B38:B39)</f>
        <v>0</v>
      </c>
      <c r="C40" s="513" t="e">
        <f>SUM(C38:C39)</f>
        <v>#REF!</v>
      </c>
      <c r="I40" s="456">
        <f t="shared" si="6"/>
        <v>0</v>
      </c>
    </row>
    <row r="41" spans="1:10" ht="15" thickBot="1">
      <c r="A41" s="514" t="s">
        <v>723</v>
      </c>
      <c r="B41" s="515">
        <f>B40*14%</f>
        <v>0</v>
      </c>
      <c r="C41" s="515" t="e">
        <f>C40*14%</f>
        <v>#REF!</v>
      </c>
      <c r="I41" s="456">
        <f t="shared" si="6"/>
        <v>0</v>
      </c>
    </row>
    <row r="42" spans="1:10" ht="15" thickBot="1">
      <c r="A42" s="516" t="s">
        <v>734</v>
      </c>
      <c r="B42" s="517">
        <f>SUM(B40:B41)</f>
        <v>0</v>
      </c>
      <c r="C42" s="517" t="e">
        <f>SUM(C40:C41)</f>
        <v>#REF!</v>
      </c>
      <c r="I42" s="456">
        <f t="shared" si="6"/>
        <v>0</v>
      </c>
    </row>
    <row r="43" spans="1:10">
      <c r="I43" s="456">
        <f t="shared" si="6"/>
        <v>0</v>
      </c>
    </row>
    <row r="44" spans="1:10" ht="15" thickBot="1">
      <c r="I44" s="456">
        <f t="shared" si="6"/>
        <v>0</v>
      </c>
    </row>
    <row r="45" spans="1:10" ht="15">
      <c r="A45" s="1243" t="s">
        <v>735</v>
      </c>
      <c r="B45" s="1243" t="s">
        <v>736</v>
      </c>
      <c r="C45" s="1243" t="s">
        <v>737</v>
      </c>
      <c r="D45" s="518" t="s">
        <v>642</v>
      </c>
      <c r="I45" s="456">
        <f>SUM(I37:I44)</f>
        <v>0</v>
      </c>
    </row>
    <row r="46" spans="1:10" ht="15.75" thickBot="1">
      <c r="A46" s="1244"/>
      <c r="B46" s="1244"/>
      <c r="C46" s="1244"/>
      <c r="D46" s="519" t="s">
        <v>643</v>
      </c>
    </row>
    <row r="47" spans="1:10">
      <c r="A47" s="520" t="s">
        <v>738</v>
      </c>
      <c r="B47" s="521">
        <v>580</v>
      </c>
      <c r="C47" s="522">
        <f>8*2*2</f>
        <v>32</v>
      </c>
      <c r="D47" s="523">
        <f>C47*B47</f>
        <v>18560</v>
      </c>
    </row>
    <row r="48" spans="1:10" ht="15" thickBot="1">
      <c r="A48" s="524" t="s">
        <v>739</v>
      </c>
      <c r="B48" s="525">
        <v>7.1</v>
      </c>
      <c r="C48" s="526">
        <f>(133+30)*2</f>
        <v>326</v>
      </c>
      <c r="D48" s="527">
        <f>B48*C48</f>
        <v>2314.6</v>
      </c>
      <c r="E48" s="460"/>
    </row>
    <row r="49" spans="1:19" ht="15" hidden="1" thickBot="1">
      <c r="A49" s="524" t="s">
        <v>740</v>
      </c>
      <c r="B49" s="528">
        <v>3000</v>
      </c>
      <c r="C49" s="529">
        <v>0</v>
      </c>
      <c r="D49" s="527">
        <f>B49*C49</f>
        <v>0</v>
      </c>
      <c r="E49" s="460"/>
      <c r="I49" s="459" t="e">
        <f>I45+D23+#REF!+#REF!+#REF!</f>
        <v>#REF!</v>
      </c>
    </row>
    <row r="50" spans="1:19" ht="15" thickBot="1">
      <c r="A50" s="530" t="s">
        <v>741</v>
      </c>
      <c r="B50" s="531"/>
      <c r="C50" s="531"/>
      <c r="D50" s="532">
        <f>SUM(D47:D49)</f>
        <v>20874.599999999999</v>
      </c>
      <c r="E50" s="458"/>
      <c r="F50" s="460">
        <f>3+15+22+29</f>
        <v>69</v>
      </c>
      <c r="G50" s="459"/>
      <c r="I50" s="456">
        <f>196/21</f>
        <v>9.3333333333333339</v>
      </c>
    </row>
    <row r="51" spans="1:19">
      <c r="A51" s="512" t="s">
        <v>742</v>
      </c>
      <c r="B51" s="533"/>
      <c r="C51" s="534"/>
      <c r="D51" s="535">
        <f>D50</f>
        <v>20874.599999999999</v>
      </c>
    </row>
    <row r="52" spans="1:19" ht="15" thickBot="1">
      <c r="A52" s="514" t="s">
        <v>723</v>
      </c>
      <c r="B52" s="536"/>
      <c r="C52" s="537"/>
      <c r="D52" s="515">
        <f>D51*14%</f>
        <v>2922.444</v>
      </c>
    </row>
    <row r="53" spans="1:19" ht="15" thickBot="1">
      <c r="A53" s="530" t="s">
        <v>743</v>
      </c>
      <c r="B53" s="538"/>
      <c r="C53" s="538"/>
      <c r="D53" s="539">
        <f>SUM(D51:D52)</f>
        <v>23797.043999999998</v>
      </c>
      <c r="E53" s="458"/>
      <c r="S53" s="458">
        <f>D53+D27</f>
        <v>216997.04399999999</v>
      </c>
    </row>
    <row r="54" spans="1:19" ht="15" thickBot="1"/>
    <row r="55" spans="1:19" ht="15" customHeight="1" thickBot="1">
      <c r="D55" s="504">
        <v>130.20833333333331</v>
      </c>
      <c r="F55" s="1271" t="s">
        <v>744</v>
      </c>
      <c r="G55" s="1271" t="s">
        <v>736</v>
      </c>
      <c r="H55" s="1271" t="s">
        <v>737</v>
      </c>
      <c r="I55" s="1271" t="s">
        <v>725</v>
      </c>
    </row>
    <row r="56" spans="1:19" ht="14.45" customHeight="1" thickBot="1">
      <c r="A56" s="1273" t="s">
        <v>745</v>
      </c>
      <c r="B56" s="1275" t="s">
        <v>746</v>
      </c>
      <c r="D56" s="459">
        <f>D55*1.8</f>
        <v>234.37499999999997</v>
      </c>
      <c r="F56" s="1272"/>
      <c r="G56" s="1272"/>
      <c r="H56" s="1272"/>
      <c r="I56" s="1272"/>
    </row>
    <row r="57" spans="1:19" ht="15" thickBot="1">
      <c r="A57" s="1274"/>
      <c r="B57" s="1276"/>
      <c r="F57" s="540" t="s">
        <v>747</v>
      </c>
      <c r="G57" s="541">
        <v>380</v>
      </c>
      <c r="H57" s="542">
        <f>8*20</f>
        <v>160</v>
      </c>
      <c r="I57" s="543">
        <f>H57*G57</f>
        <v>60800</v>
      </c>
    </row>
    <row r="58" spans="1:19" ht="15" thickBot="1">
      <c r="A58" s="524" t="s">
        <v>748</v>
      </c>
      <c r="B58" s="544">
        <f>+C80/8</f>
        <v>0</v>
      </c>
      <c r="F58" s="545" t="s">
        <v>739</v>
      </c>
      <c r="G58" s="546">
        <v>4.25</v>
      </c>
      <c r="H58" s="547">
        <f>30*20</f>
        <v>600</v>
      </c>
      <c r="I58" s="548">
        <f>H58*G58</f>
        <v>2550</v>
      </c>
    </row>
    <row r="59" spans="1:19" ht="15" thickBot="1">
      <c r="A59" s="520" t="s">
        <v>711</v>
      </c>
      <c r="B59" s="549">
        <f>SUM(B58:B58)</f>
        <v>0</v>
      </c>
      <c r="F59" s="550" t="s">
        <v>749</v>
      </c>
      <c r="G59" s="551"/>
      <c r="H59" s="551"/>
      <c r="I59" s="552">
        <f>SUM(I57:I58)</f>
        <v>63350</v>
      </c>
    </row>
    <row r="60" spans="1:19" ht="15" thickBot="1">
      <c r="A60" s="553" t="s">
        <v>750</v>
      </c>
      <c r="B60" s="554">
        <f>SUM(B59)</f>
        <v>0</v>
      </c>
      <c r="D60" s="456">
        <f>9*21</f>
        <v>189</v>
      </c>
      <c r="E60" s="456">
        <f>20*9</f>
        <v>180</v>
      </c>
      <c r="H60" s="454"/>
    </row>
    <row r="61" spans="1:19">
      <c r="A61" s="488" t="s">
        <v>718</v>
      </c>
      <c r="B61" s="544">
        <f>+B48*150*2</f>
        <v>2130</v>
      </c>
      <c r="C61" s="456">
        <f>8*20</f>
        <v>160</v>
      </c>
      <c r="F61" s="1271" t="s">
        <v>751</v>
      </c>
      <c r="G61" s="1271" t="s">
        <v>736</v>
      </c>
      <c r="H61" s="1271" t="s">
        <v>737</v>
      </c>
      <c r="I61" s="1271" t="s">
        <v>725</v>
      </c>
    </row>
    <row r="62" spans="1:19" ht="15" thickBot="1">
      <c r="A62" s="488" t="s">
        <v>752</v>
      </c>
      <c r="B62" s="544" t="e">
        <f>+#REF!/#REF!</f>
        <v>#REF!</v>
      </c>
      <c r="F62" s="1272"/>
      <c r="G62" s="1272"/>
      <c r="H62" s="1272"/>
      <c r="I62" s="1272"/>
    </row>
    <row r="63" spans="1:19" ht="15" thickBot="1">
      <c r="A63" s="524" t="s">
        <v>753</v>
      </c>
      <c r="B63" s="544" t="e">
        <f>+#REF!</f>
        <v>#REF!</v>
      </c>
      <c r="F63" s="540" t="s">
        <v>747</v>
      </c>
      <c r="G63" s="541">
        <v>310.25</v>
      </c>
      <c r="H63" s="542">
        <v>16</v>
      </c>
      <c r="I63" s="543">
        <f>H63*G63</f>
        <v>4964</v>
      </c>
    </row>
    <row r="64" spans="1:19" ht="15" thickBot="1">
      <c r="A64" s="480" t="s">
        <v>754</v>
      </c>
      <c r="B64" s="554" t="e">
        <f>SUM(B61:B63)</f>
        <v>#REF!</v>
      </c>
      <c r="F64" s="545" t="s">
        <v>739</v>
      </c>
      <c r="G64" s="546">
        <v>4.25</v>
      </c>
      <c r="H64" s="547">
        <v>1340</v>
      </c>
      <c r="I64" s="548">
        <f>H64*G64</f>
        <v>5695</v>
      </c>
    </row>
    <row r="65" spans="1:9" ht="15" thickBot="1">
      <c r="A65" s="555" t="s">
        <v>755</v>
      </c>
      <c r="B65" s="556" t="e">
        <f>B60+B64</f>
        <v>#REF!</v>
      </c>
      <c r="C65" s="458"/>
      <c r="F65" s="550" t="s">
        <v>749</v>
      </c>
      <c r="G65" s="551"/>
      <c r="H65" s="551"/>
      <c r="I65" s="552">
        <f>SUM(I63:I64)</f>
        <v>10659</v>
      </c>
    </row>
    <row r="66" spans="1:9" ht="15" thickBot="1">
      <c r="A66" s="524" t="s">
        <v>723</v>
      </c>
      <c r="B66" s="544" t="e">
        <f>B65*0.14</f>
        <v>#REF!</v>
      </c>
    </row>
    <row r="67" spans="1:9" ht="15" thickBot="1">
      <c r="A67" s="553" t="s">
        <v>724</v>
      </c>
      <c r="B67" s="554" t="e">
        <f>B65+B66</f>
        <v>#REF!</v>
      </c>
    </row>
    <row r="73" spans="1:9" ht="15" thickBot="1"/>
    <row r="74" spans="1:9" ht="15">
      <c r="A74" s="1243" t="s">
        <v>756</v>
      </c>
      <c r="B74" s="1243" t="s">
        <v>757</v>
      </c>
      <c r="C74" s="518" t="s">
        <v>642</v>
      </c>
    </row>
    <row r="75" spans="1:9" ht="15.75" thickBot="1">
      <c r="A75" s="1244"/>
      <c r="B75" s="1244"/>
      <c r="C75" s="557" t="s">
        <v>643</v>
      </c>
    </row>
    <row r="76" spans="1:9" ht="20.25" customHeight="1">
      <c r="A76" s="558" t="s">
        <v>758</v>
      </c>
      <c r="B76" s="559">
        <f t="shared" ref="B76:B81" si="7">+A6</f>
        <v>0</v>
      </c>
      <c r="C76" s="523">
        <f t="shared" ref="C76:C81" si="8">+B76*$D$15</f>
        <v>0</v>
      </c>
    </row>
    <row r="77" spans="1:9" ht="20.25" customHeight="1">
      <c r="A77" s="507" t="s">
        <v>759</v>
      </c>
      <c r="B77" s="560">
        <f t="shared" si="7"/>
        <v>0.2</v>
      </c>
      <c r="C77" s="527">
        <f t="shared" si="8"/>
        <v>0</v>
      </c>
      <c r="F77" s="460">
        <v>79937</v>
      </c>
      <c r="G77" s="459">
        <f t="shared" ref="G77:G82" si="9">F77*1.14</f>
        <v>91128.18</v>
      </c>
    </row>
    <row r="78" spans="1:9" ht="20.25" customHeight="1">
      <c r="A78" s="507" t="s">
        <v>760</v>
      </c>
      <c r="B78" s="560">
        <f t="shared" si="7"/>
        <v>0.3</v>
      </c>
      <c r="C78" s="527">
        <f t="shared" si="8"/>
        <v>0</v>
      </c>
      <c r="F78" s="460">
        <v>399685.00000000006</v>
      </c>
      <c r="G78" s="459">
        <f t="shared" si="9"/>
        <v>455640.9</v>
      </c>
    </row>
    <row r="79" spans="1:9" ht="20.25" customHeight="1">
      <c r="A79" s="507" t="s">
        <v>761</v>
      </c>
      <c r="B79" s="560">
        <f t="shared" si="7"/>
        <v>0.15</v>
      </c>
      <c r="C79" s="527">
        <f t="shared" si="8"/>
        <v>0</v>
      </c>
      <c r="F79" s="460">
        <v>399685.00000000006</v>
      </c>
      <c r="G79" s="459">
        <f t="shared" si="9"/>
        <v>455640.9</v>
      </c>
    </row>
    <row r="80" spans="1:9" ht="20.25" customHeight="1">
      <c r="A80" s="507" t="s">
        <v>762</v>
      </c>
      <c r="B80" s="560">
        <f t="shared" si="7"/>
        <v>0.3</v>
      </c>
      <c r="C80" s="527">
        <f t="shared" si="8"/>
        <v>0</v>
      </c>
      <c r="F80" s="460">
        <v>239811.00000000003</v>
      </c>
      <c r="G80" s="459">
        <f t="shared" si="9"/>
        <v>273384.54000000004</v>
      </c>
    </row>
    <row r="81" spans="1:7" ht="20.25" customHeight="1" thickBot="1">
      <c r="A81" s="561" t="s">
        <v>763</v>
      </c>
      <c r="B81" s="562">
        <f t="shared" si="7"/>
        <v>0.05</v>
      </c>
      <c r="C81" s="563">
        <f t="shared" si="8"/>
        <v>0</v>
      </c>
      <c r="F81" s="460">
        <v>399685.00000000006</v>
      </c>
      <c r="G81" s="459">
        <f t="shared" si="9"/>
        <v>455640.9</v>
      </c>
    </row>
    <row r="82" spans="1:7" ht="20.25" customHeight="1" thickBot="1">
      <c r="A82" s="1277"/>
      <c r="B82" s="1278"/>
      <c r="C82" s="1279"/>
      <c r="F82" s="460">
        <v>79937</v>
      </c>
      <c r="G82" s="459">
        <f t="shared" si="9"/>
        <v>91128.18</v>
      </c>
    </row>
    <row r="83" spans="1:7" ht="20.25" customHeight="1" thickBot="1">
      <c r="A83" s="564" t="s">
        <v>764</v>
      </c>
      <c r="B83" s="565"/>
      <c r="C83" s="532">
        <f>SUM(C76:C82)</f>
        <v>0</v>
      </c>
    </row>
    <row r="84" spans="1:7" ht="15">
      <c r="A84" s="503"/>
      <c r="B84" s="503"/>
      <c r="C84" s="503"/>
    </row>
    <row r="88" spans="1:7" ht="15.75" thickBot="1">
      <c r="C88" s="456" t="s">
        <v>765</v>
      </c>
      <c r="D88" s="566">
        <f>+'[1]Construction Cost'!D33</f>
        <v>8981150.3705373108</v>
      </c>
    </row>
    <row r="89" spans="1:7" ht="16.5" thickTop="1" thickBot="1">
      <c r="C89" s="456" t="s">
        <v>766</v>
      </c>
      <c r="D89" s="566">
        <f>D27</f>
        <v>193200</v>
      </c>
    </row>
    <row r="90" spans="1:7" ht="16.5" thickTop="1" thickBot="1">
      <c r="D90" s="566">
        <f>SUM(D88:D89)</f>
        <v>9174350.3705373108</v>
      </c>
    </row>
    <row r="91" spans="1:7" ht="15.75" thickTop="1" thickBot="1">
      <c r="C91" s="458"/>
    </row>
    <row r="92" spans="1:7" ht="20.25" customHeight="1" thickBot="1">
      <c r="A92" s="505" t="s">
        <v>767</v>
      </c>
      <c r="B92" s="506" t="s">
        <v>768</v>
      </c>
      <c r="C92" s="567" t="s">
        <v>769</v>
      </c>
      <c r="D92" s="567" t="s">
        <v>770</v>
      </c>
      <c r="E92" s="567" t="s">
        <v>771</v>
      </c>
      <c r="F92" s="568" t="s">
        <v>772</v>
      </c>
    </row>
    <row r="93" spans="1:7" ht="20.25" customHeight="1">
      <c r="A93" s="569" t="s">
        <v>773</v>
      </c>
      <c r="B93" s="570">
        <f>+C93*D93</f>
        <v>535.71428571428567</v>
      </c>
      <c r="C93" s="571">
        <f>+F93/12/8/21</f>
        <v>297.61904761904759</v>
      </c>
      <c r="D93" s="456">
        <v>1.8</v>
      </c>
      <c r="E93" s="460">
        <f>+F93/12</f>
        <v>50000</v>
      </c>
      <c r="F93" s="460">
        <v>600000</v>
      </c>
    </row>
    <row r="94" spans="1:7" ht="20.25" customHeight="1">
      <c r="A94" s="572" t="s">
        <v>774</v>
      </c>
      <c r="B94" s="573">
        <f>+C94*D94</f>
        <v>535.71428571428567</v>
      </c>
      <c r="C94" s="571">
        <f t="shared" ref="C94:C100" si="10">+F94/12/8/21</f>
        <v>297.61904761904759</v>
      </c>
      <c r="D94" s="456">
        <v>1.8</v>
      </c>
      <c r="E94" s="460">
        <f t="shared" ref="E94:E100" si="11">+F94/12</f>
        <v>50000</v>
      </c>
      <c r="F94" s="460">
        <v>600000</v>
      </c>
    </row>
    <row r="95" spans="1:7" ht="20.25" customHeight="1" thickBot="1">
      <c r="A95" s="574" t="s">
        <v>775</v>
      </c>
      <c r="B95" s="575">
        <f>+C95*D95</f>
        <v>312.5</v>
      </c>
      <c r="C95" s="571">
        <f t="shared" si="10"/>
        <v>173.61111111111111</v>
      </c>
      <c r="D95" s="456">
        <v>1.8</v>
      </c>
      <c r="E95" s="460">
        <f t="shared" si="11"/>
        <v>29166.666666666668</v>
      </c>
      <c r="F95" s="460">
        <v>350000</v>
      </c>
    </row>
    <row r="96" spans="1:7" ht="20.25" customHeight="1" thickBot="1">
      <c r="A96" s="1280" t="s">
        <v>776</v>
      </c>
      <c r="B96" s="1281"/>
      <c r="C96" s="571"/>
      <c r="E96" s="460"/>
    </row>
    <row r="97" spans="1:6" ht="20.25" customHeight="1">
      <c r="A97" s="576" t="s">
        <v>35</v>
      </c>
      <c r="B97" s="577">
        <f>+C97*D97</f>
        <v>347.2236111111111</v>
      </c>
      <c r="C97" s="571">
        <f>+F97/12/8/21</f>
        <v>124.00843253968254</v>
      </c>
      <c r="D97" s="456">
        <v>2.8</v>
      </c>
      <c r="E97" s="460">
        <f t="shared" si="11"/>
        <v>20833.416666666668</v>
      </c>
      <c r="F97" s="460">
        <v>250001</v>
      </c>
    </row>
    <row r="98" spans="1:6" ht="20.25" customHeight="1">
      <c r="A98" s="578" t="s">
        <v>777</v>
      </c>
      <c r="B98" s="579">
        <f>+C98*D98</f>
        <v>187.5</v>
      </c>
      <c r="C98" s="571">
        <f t="shared" si="10"/>
        <v>104.16666666666667</v>
      </c>
      <c r="D98" s="456">
        <v>1.8</v>
      </c>
      <c r="E98" s="460">
        <f t="shared" si="11"/>
        <v>17500</v>
      </c>
      <c r="F98" s="460">
        <v>210000</v>
      </c>
    </row>
    <row r="99" spans="1:6" ht="20.25" customHeight="1">
      <c r="A99" s="578" t="s">
        <v>778</v>
      </c>
      <c r="B99" s="579">
        <f>+C99*D99</f>
        <v>178.57142857142858</v>
      </c>
      <c r="C99" s="571">
        <f t="shared" si="10"/>
        <v>99.206349206349216</v>
      </c>
      <c r="D99" s="456">
        <v>1.8</v>
      </c>
      <c r="E99" s="460">
        <f t="shared" si="11"/>
        <v>16666.666666666668</v>
      </c>
      <c r="F99" s="460">
        <v>200000</v>
      </c>
    </row>
    <row r="100" spans="1:6" ht="20.25" customHeight="1" thickBot="1">
      <c r="A100" s="580" t="s">
        <v>779</v>
      </c>
      <c r="B100" s="581">
        <f>+C100*D100</f>
        <v>93.75</v>
      </c>
      <c r="C100" s="571">
        <f t="shared" si="10"/>
        <v>52.083333333333336</v>
      </c>
      <c r="D100" s="456">
        <v>1.8</v>
      </c>
      <c r="E100" s="460">
        <f t="shared" si="11"/>
        <v>8750</v>
      </c>
      <c r="F100" s="460">
        <v>105000</v>
      </c>
    </row>
    <row r="101" spans="1:6">
      <c r="E101" s="460"/>
    </row>
    <row r="106" spans="1:6">
      <c r="A106" s="456" t="s">
        <v>726</v>
      </c>
      <c r="D106" s="456">
        <v>17600</v>
      </c>
    </row>
    <row r="107" spans="1:6">
      <c r="A107" s="456" t="s">
        <v>727</v>
      </c>
      <c r="D107" s="456">
        <v>35000</v>
      </c>
    </row>
    <row r="108" spans="1:6">
      <c r="A108" s="456" t="s">
        <v>728</v>
      </c>
      <c r="D108" s="456">
        <v>34100</v>
      </c>
    </row>
    <row r="109" spans="1:6">
      <c r="A109" s="456" t="s">
        <v>729</v>
      </c>
      <c r="D109" s="456" t="s">
        <v>780</v>
      </c>
    </row>
    <row r="110" spans="1:6">
      <c r="A110" s="456" t="s">
        <v>730</v>
      </c>
      <c r="D110" s="456">
        <v>23917.16</v>
      </c>
    </row>
    <row r="111" spans="1:6">
      <c r="A111" s="456" t="s">
        <v>731</v>
      </c>
      <c r="D111" s="456" t="s">
        <v>781</v>
      </c>
    </row>
    <row r="112" spans="1:6">
      <c r="A112" s="456" t="s">
        <v>732</v>
      </c>
      <c r="D112" s="456" t="s">
        <v>781</v>
      </c>
    </row>
    <row r="113" spans="1:5">
      <c r="A113" s="456" t="s">
        <v>782</v>
      </c>
      <c r="B113" s="456">
        <v>8</v>
      </c>
      <c r="C113" s="456">
        <v>25854.414256680251</v>
      </c>
      <c r="D113" s="456">
        <v>206835.31405344201</v>
      </c>
    </row>
    <row r="114" spans="1:5">
      <c r="A114" s="456" t="s">
        <v>754</v>
      </c>
      <c r="D114" s="456">
        <v>317452.47405344201</v>
      </c>
    </row>
    <row r="123" spans="1:5" ht="15" thickBot="1"/>
    <row r="124" spans="1:5" ht="29.25" thickBot="1">
      <c r="A124" s="582" t="s">
        <v>783</v>
      </c>
      <c r="B124" s="583" t="s">
        <v>784</v>
      </c>
      <c r="C124" s="584" t="s">
        <v>785</v>
      </c>
      <c r="D124" s="585" t="s">
        <v>786</v>
      </c>
      <c r="E124" s="586" t="s">
        <v>787</v>
      </c>
    </row>
    <row r="125" spans="1:5">
      <c r="A125" s="507" t="s">
        <v>788</v>
      </c>
      <c r="B125" s="508">
        <v>17600</v>
      </c>
      <c r="C125" s="508">
        <f>B125</f>
        <v>17600</v>
      </c>
      <c r="D125" s="508">
        <f>B125</f>
        <v>17600</v>
      </c>
      <c r="E125" s="459">
        <f>D125</f>
        <v>17600</v>
      </c>
    </row>
    <row r="126" spans="1:5">
      <c r="A126" s="507" t="s">
        <v>727</v>
      </c>
      <c r="B126" s="509">
        <v>35000</v>
      </c>
      <c r="C126" s="509">
        <f>B126</f>
        <v>35000</v>
      </c>
      <c r="D126" s="509">
        <f>B126</f>
        <v>35000</v>
      </c>
      <c r="E126" s="459">
        <f>D126</f>
        <v>35000</v>
      </c>
    </row>
    <row r="127" spans="1:5">
      <c r="A127" s="507" t="s">
        <v>728</v>
      </c>
      <c r="B127" s="509">
        <f>(34100/8)</f>
        <v>4262.5</v>
      </c>
      <c r="C127" s="509">
        <v>0</v>
      </c>
      <c r="D127" s="509">
        <f>B127*8</f>
        <v>34100</v>
      </c>
      <c r="E127" s="459">
        <f>B127*8</f>
        <v>34100</v>
      </c>
    </row>
    <row r="128" spans="1:5">
      <c r="A128" s="507" t="s">
        <v>729</v>
      </c>
      <c r="B128" s="509">
        <v>0</v>
      </c>
      <c r="C128" s="509">
        <v>0</v>
      </c>
      <c r="D128" s="509" t="s">
        <v>781</v>
      </c>
    </row>
    <row r="129" spans="1:6">
      <c r="A129" s="507" t="s">
        <v>730</v>
      </c>
      <c r="B129" s="509">
        <f>(23917.16/8)</f>
        <v>2989.645</v>
      </c>
      <c r="C129" s="509">
        <v>0</v>
      </c>
      <c r="D129" s="509">
        <f>B129*6</f>
        <v>17937.87</v>
      </c>
      <c r="E129" s="459">
        <f>B129*8</f>
        <v>23917.16</v>
      </c>
    </row>
    <row r="130" spans="1:6">
      <c r="A130" s="507" t="s">
        <v>731</v>
      </c>
      <c r="B130" s="509">
        <v>0</v>
      </c>
      <c r="C130" s="509">
        <v>0</v>
      </c>
      <c r="D130" s="509" t="s">
        <v>781</v>
      </c>
    </row>
    <row r="131" spans="1:6">
      <c r="A131" s="507" t="s">
        <v>732</v>
      </c>
      <c r="B131" s="509">
        <v>0</v>
      </c>
      <c r="C131" s="509">
        <v>0</v>
      </c>
      <c r="D131" s="509" t="s">
        <v>781</v>
      </c>
    </row>
    <row r="132" spans="1:6" ht="15" thickBot="1">
      <c r="A132" s="524" t="s">
        <v>789</v>
      </c>
      <c r="B132" s="511">
        <v>25854.413749999992</v>
      </c>
      <c r="C132" s="511">
        <v>0</v>
      </c>
      <c r="D132" s="511">
        <f>B132*6</f>
        <v>155126.48249999995</v>
      </c>
      <c r="E132" s="459">
        <f>B132*8</f>
        <v>206835.30999999994</v>
      </c>
    </row>
    <row r="133" spans="1:6" ht="15" thickBot="1">
      <c r="A133" s="530" t="s">
        <v>790</v>
      </c>
      <c r="B133" s="587"/>
      <c r="C133" s="588">
        <f>SUM(C125:C132)</f>
        <v>52600</v>
      </c>
      <c r="D133" s="589">
        <f>SUM(D125:D132)</f>
        <v>259764.35249999995</v>
      </c>
      <c r="E133" s="459">
        <f>SUM(E125:E132)</f>
        <v>317452.46999999997</v>
      </c>
    </row>
    <row r="134" spans="1:6" ht="15" thickBot="1">
      <c r="A134" s="530" t="s">
        <v>791</v>
      </c>
      <c r="B134" s="587"/>
      <c r="C134" s="588">
        <v>0</v>
      </c>
      <c r="D134" s="590"/>
      <c r="E134" s="459"/>
    </row>
    <row r="135" spans="1:6" ht="15" thickBot="1">
      <c r="A135" s="530" t="s">
        <v>792</v>
      </c>
      <c r="B135" s="591"/>
      <c r="C135" s="588">
        <v>0</v>
      </c>
      <c r="F135" s="456"/>
    </row>
    <row r="136" spans="1:6" ht="15" thickBot="1">
      <c r="B136" s="460"/>
      <c r="C136" s="592"/>
      <c r="F136" s="456"/>
    </row>
    <row r="137" spans="1:6" ht="15" thickBot="1">
      <c r="A137" s="593" t="s">
        <v>793</v>
      </c>
      <c r="B137" s="594"/>
      <c r="C137" s="584"/>
    </row>
    <row r="139" spans="1:6" ht="15" thickBot="1"/>
    <row r="140" spans="1:6" ht="26.25" thickBot="1">
      <c r="A140" s="595" t="s">
        <v>783</v>
      </c>
      <c r="B140" s="596" t="s">
        <v>784</v>
      </c>
      <c r="C140" s="596" t="s">
        <v>794</v>
      </c>
      <c r="D140" s="460"/>
      <c r="F140" s="456"/>
    </row>
    <row r="141" spans="1:6">
      <c r="A141" s="507" t="s">
        <v>788</v>
      </c>
      <c r="B141" s="508">
        <v>17600</v>
      </c>
      <c r="C141" s="508" t="s">
        <v>795</v>
      </c>
      <c r="D141" s="460"/>
      <c r="F141" s="456"/>
    </row>
    <row r="142" spans="1:6">
      <c r="A142" s="507" t="s">
        <v>727</v>
      </c>
      <c r="B142" s="509">
        <v>35000</v>
      </c>
      <c r="C142" s="509" t="s">
        <v>795</v>
      </c>
      <c r="D142" s="460"/>
      <c r="F142" s="456"/>
    </row>
    <row r="143" spans="1:6">
      <c r="A143" s="507" t="s">
        <v>728</v>
      </c>
      <c r="B143" s="509">
        <f>(34100/8)</f>
        <v>4262.5</v>
      </c>
      <c r="C143" s="509" t="s">
        <v>796</v>
      </c>
      <c r="D143" s="460"/>
      <c r="F143" s="456"/>
    </row>
    <row r="144" spans="1:6">
      <c r="A144" s="507" t="s">
        <v>729</v>
      </c>
      <c r="B144" s="509">
        <v>0</v>
      </c>
      <c r="C144" s="509" t="s">
        <v>780</v>
      </c>
      <c r="D144" s="460"/>
      <c r="F144" s="456"/>
    </row>
    <row r="145" spans="1:6">
      <c r="A145" s="507" t="s">
        <v>730</v>
      </c>
      <c r="B145" s="509">
        <f>(23917.16/8)</f>
        <v>2989.645</v>
      </c>
      <c r="C145" s="509" t="s">
        <v>797</v>
      </c>
      <c r="D145" s="460"/>
      <c r="F145" s="456"/>
    </row>
    <row r="146" spans="1:6">
      <c r="A146" s="507" t="s">
        <v>731</v>
      </c>
      <c r="B146" s="509">
        <v>0</v>
      </c>
      <c r="C146" s="509" t="s">
        <v>780</v>
      </c>
      <c r="D146" s="460"/>
      <c r="F146" s="456"/>
    </row>
    <row r="147" spans="1:6">
      <c r="A147" s="507" t="s">
        <v>732</v>
      </c>
      <c r="B147" s="509">
        <v>0</v>
      </c>
      <c r="C147" s="509" t="s">
        <v>780</v>
      </c>
      <c r="D147" s="460"/>
      <c r="F147" s="456"/>
    </row>
    <row r="148" spans="1:6" ht="15" thickBot="1">
      <c r="A148" s="524" t="s">
        <v>789</v>
      </c>
      <c r="B148" s="511">
        <v>25854.413749999992</v>
      </c>
      <c r="C148" s="511" t="s">
        <v>797</v>
      </c>
      <c r="D148" s="460"/>
      <c r="F148" s="456"/>
    </row>
    <row r="149" spans="1:6" ht="15" thickBot="1">
      <c r="A149" s="593" t="s">
        <v>793</v>
      </c>
      <c r="B149" s="594"/>
      <c r="C149" s="584"/>
      <c r="D149" s="460"/>
      <c r="F149" s="456"/>
    </row>
    <row r="151" spans="1:6">
      <c r="E151" s="456">
        <f>3117/20.54</f>
        <v>151.75267770204479</v>
      </c>
    </row>
    <row r="152" spans="1:6">
      <c r="E152" s="456">
        <f>152*20.54</f>
        <v>3122.08</v>
      </c>
    </row>
    <row r="157" spans="1:6" ht="15" thickBot="1"/>
    <row r="158" spans="1:6" ht="15">
      <c r="A158" s="1243" t="str">
        <f>A128</f>
        <v>Environmental Consultant*</v>
      </c>
      <c r="B158" s="1243" t="s">
        <v>736</v>
      </c>
      <c r="C158" s="1243" t="s">
        <v>737</v>
      </c>
      <c r="D158" s="518" t="s">
        <v>642</v>
      </c>
    </row>
    <row r="159" spans="1:6" ht="15.75" thickBot="1">
      <c r="A159" s="1244"/>
      <c r="B159" s="1244"/>
      <c r="C159" s="1244"/>
      <c r="D159" s="519" t="s">
        <v>643</v>
      </c>
      <c r="F159" s="460">
        <v>5000</v>
      </c>
    </row>
    <row r="160" spans="1:6">
      <c r="A160" s="520" t="s">
        <v>798</v>
      </c>
      <c r="B160" s="521">
        <v>5000</v>
      </c>
      <c r="C160" s="526">
        <v>1</v>
      </c>
      <c r="D160" s="523">
        <f>C160*B160</f>
        <v>5000</v>
      </c>
      <c r="F160" s="460">
        <v>3000</v>
      </c>
    </row>
    <row r="161" spans="1:6">
      <c r="A161" s="524" t="s">
        <v>799</v>
      </c>
      <c r="B161" s="525">
        <v>3000</v>
      </c>
      <c r="C161" s="526">
        <v>1</v>
      </c>
      <c r="D161" s="527">
        <f>B161*C161</f>
        <v>3000</v>
      </c>
      <c r="F161" s="460">
        <v>3000</v>
      </c>
    </row>
    <row r="162" spans="1:6">
      <c r="A162" s="524" t="s">
        <v>800</v>
      </c>
      <c r="B162" s="525">
        <v>3000</v>
      </c>
      <c r="C162" s="529">
        <v>1</v>
      </c>
      <c r="D162" s="527">
        <f>B162*C162</f>
        <v>3000</v>
      </c>
      <c r="F162" s="460">
        <v>3000</v>
      </c>
    </row>
    <row r="163" spans="1:6">
      <c r="A163" s="524" t="s">
        <v>801</v>
      </c>
      <c r="B163" s="525">
        <v>5000</v>
      </c>
      <c r="C163" s="529">
        <v>15</v>
      </c>
      <c r="D163" s="527">
        <f>B163*C163</f>
        <v>75000</v>
      </c>
      <c r="F163" s="460">
        <f>SUM(F159:F162)</f>
        <v>14000</v>
      </c>
    </row>
    <row r="164" spans="1:6" ht="15" thickBot="1">
      <c r="A164" s="524" t="s">
        <v>802</v>
      </c>
      <c r="B164" s="528">
        <v>3000</v>
      </c>
      <c r="C164" s="529">
        <v>1</v>
      </c>
      <c r="D164" s="527">
        <f>B164*C164</f>
        <v>3000</v>
      </c>
    </row>
    <row r="165" spans="1:6" ht="15" thickBot="1">
      <c r="A165" s="530" t="s">
        <v>803</v>
      </c>
      <c r="B165" s="531"/>
      <c r="C165" s="531"/>
      <c r="D165" s="532">
        <f>SUM(D160:D164)</f>
        <v>89000</v>
      </c>
    </row>
    <row r="166" spans="1:6" ht="15" thickBot="1">
      <c r="A166" s="514" t="s">
        <v>804</v>
      </c>
      <c r="B166" s="536"/>
      <c r="C166" s="537"/>
      <c r="D166" s="515">
        <f>D165*14%</f>
        <v>12460.000000000002</v>
      </c>
    </row>
    <row r="167" spans="1:6" ht="15" thickBot="1">
      <c r="A167" s="530" t="s">
        <v>743</v>
      </c>
      <c r="B167" s="538"/>
      <c r="C167" s="538"/>
      <c r="D167" s="539">
        <f>SUM(D165:D166)</f>
        <v>101460</v>
      </c>
    </row>
  </sheetData>
  <mergeCells count="37">
    <mergeCell ref="A82:C82"/>
    <mergeCell ref="A96:B96"/>
    <mergeCell ref="A158:A159"/>
    <mergeCell ref="B158:B159"/>
    <mergeCell ref="C158:C159"/>
    <mergeCell ref="F61:F62"/>
    <mergeCell ref="G61:G62"/>
    <mergeCell ref="H61:H62"/>
    <mergeCell ref="I61:I62"/>
    <mergeCell ref="A74:A75"/>
    <mergeCell ref="B74:B75"/>
    <mergeCell ref="F55:F56"/>
    <mergeCell ref="G55:G56"/>
    <mergeCell ref="H55:H56"/>
    <mergeCell ref="I55:I56"/>
    <mergeCell ref="A56:A57"/>
    <mergeCell ref="B56:B57"/>
    <mergeCell ref="A45:A46"/>
    <mergeCell ref="B45:B46"/>
    <mergeCell ref="C45:C46"/>
    <mergeCell ref="A8:C8"/>
    <mergeCell ref="A9:C9"/>
    <mergeCell ref="A10:C10"/>
    <mergeCell ref="A11:C11"/>
    <mergeCell ref="A13:B13"/>
    <mergeCell ref="A16:C16"/>
    <mergeCell ref="A22:C22"/>
    <mergeCell ref="A23:C23"/>
    <mergeCell ref="A25:C25"/>
    <mergeCell ref="A26:C26"/>
    <mergeCell ref="A27:C27"/>
    <mergeCell ref="A7:C7"/>
    <mergeCell ref="A3:C3"/>
    <mergeCell ref="D3:D4"/>
    <mergeCell ref="B4:C4"/>
    <mergeCell ref="B5:C5"/>
    <mergeCell ref="A6:C6"/>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11"/>
  <sheetViews>
    <sheetView workbookViewId="0">
      <selection activeCell="J30" sqref="J30"/>
    </sheetView>
  </sheetViews>
  <sheetFormatPr defaultRowHeight="12.75"/>
  <cols>
    <col min="3" max="3" width="46" customWidth="1"/>
    <col min="4" max="4" width="40.85546875" customWidth="1"/>
    <col min="5" max="5" width="8.85546875" customWidth="1"/>
    <col min="6" max="6" width="11.5703125" bestFit="1" customWidth="1"/>
    <col min="7" max="7" width="21.85546875" customWidth="1"/>
    <col min="8" max="8" width="21.140625" customWidth="1"/>
    <col min="9" max="9" width="21.85546875" customWidth="1"/>
    <col min="12" max="12" width="25.85546875" customWidth="1"/>
    <col min="13" max="13" width="55.5703125" customWidth="1"/>
    <col min="14" max="14" width="21.5703125" customWidth="1"/>
    <col min="15" max="15" width="19.5703125" customWidth="1"/>
    <col min="16" max="16" width="12.5703125" bestFit="1" customWidth="1"/>
    <col min="19" max="19" width="14.42578125" bestFit="1" customWidth="1"/>
    <col min="21" max="22" width="13.140625" bestFit="1" customWidth="1"/>
    <col min="24" max="24" width="13.140625" bestFit="1" customWidth="1"/>
    <col min="259" max="259" width="46" customWidth="1"/>
    <col min="260" max="260" width="40.85546875" customWidth="1"/>
    <col min="261" max="262" width="8.85546875" customWidth="1"/>
    <col min="263" max="263" width="21.85546875" customWidth="1"/>
    <col min="264" max="264" width="21.140625" customWidth="1"/>
    <col min="265" max="265" width="21.85546875" customWidth="1"/>
    <col min="268" max="268" width="25.85546875" customWidth="1"/>
    <col min="269" max="269" width="55.5703125" customWidth="1"/>
    <col min="270" max="270" width="21.5703125" customWidth="1"/>
    <col min="271" max="271" width="19.5703125" customWidth="1"/>
    <col min="272" max="272" width="12.5703125" bestFit="1" customWidth="1"/>
    <col min="275" max="275" width="14.42578125" bestFit="1" customWidth="1"/>
    <col min="277" max="278" width="13.140625" bestFit="1" customWidth="1"/>
    <col min="280" max="280" width="13.140625" bestFit="1" customWidth="1"/>
    <col min="515" max="515" width="46" customWidth="1"/>
    <col min="516" max="516" width="40.85546875" customWidth="1"/>
    <col min="517" max="518" width="8.85546875" customWidth="1"/>
    <col min="519" max="519" width="21.85546875" customWidth="1"/>
    <col min="520" max="520" width="21.140625" customWidth="1"/>
    <col min="521" max="521" width="21.85546875" customWidth="1"/>
    <col min="524" max="524" width="25.85546875" customWidth="1"/>
    <col min="525" max="525" width="55.5703125" customWidth="1"/>
    <col min="526" max="526" width="21.5703125" customWidth="1"/>
    <col min="527" max="527" width="19.5703125" customWidth="1"/>
    <col min="528" max="528" width="12.5703125" bestFit="1" customWidth="1"/>
    <col min="531" max="531" width="14.42578125" bestFit="1" customWidth="1"/>
    <col min="533" max="534" width="13.140625" bestFit="1" customWidth="1"/>
    <col min="536" max="536" width="13.140625" bestFit="1" customWidth="1"/>
    <col min="771" max="771" width="46" customWidth="1"/>
    <col min="772" max="772" width="40.85546875" customWidth="1"/>
    <col min="773" max="774" width="8.85546875" customWidth="1"/>
    <col min="775" max="775" width="21.85546875" customWidth="1"/>
    <col min="776" max="776" width="21.140625" customWidth="1"/>
    <col min="777" max="777" width="21.85546875" customWidth="1"/>
    <col min="780" max="780" width="25.85546875" customWidth="1"/>
    <col min="781" max="781" width="55.5703125" customWidth="1"/>
    <col min="782" max="782" width="21.5703125" customWidth="1"/>
    <col min="783" max="783" width="19.5703125" customWidth="1"/>
    <col min="784" max="784" width="12.5703125" bestFit="1" customWidth="1"/>
    <col min="787" max="787" width="14.42578125" bestFit="1" customWidth="1"/>
    <col min="789" max="790" width="13.140625" bestFit="1" customWidth="1"/>
    <col min="792" max="792" width="13.140625" bestFit="1" customWidth="1"/>
    <col min="1027" max="1027" width="46" customWidth="1"/>
    <col min="1028" max="1028" width="40.85546875" customWidth="1"/>
    <col min="1029" max="1030" width="8.85546875" customWidth="1"/>
    <col min="1031" max="1031" width="21.85546875" customWidth="1"/>
    <col min="1032" max="1032" width="21.140625" customWidth="1"/>
    <col min="1033" max="1033" width="21.85546875" customWidth="1"/>
    <col min="1036" max="1036" width="25.85546875" customWidth="1"/>
    <col min="1037" max="1037" width="55.5703125" customWidth="1"/>
    <col min="1038" max="1038" width="21.5703125" customWidth="1"/>
    <col min="1039" max="1039" width="19.5703125" customWidth="1"/>
    <col min="1040" max="1040" width="12.5703125" bestFit="1" customWidth="1"/>
    <col min="1043" max="1043" width="14.42578125" bestFit="1" customWidth="1"/>
    <col min="1045" max="1046" width="13.140625" bestFit="1" customWidth="1"/>
    <col min="1048" max="1048" width="13.140625" bestFit="1" customWidth="1"/>
    <col min="1283" max="1283" width="46" customWidth="1"/>
    <col min="1284" max="1284" width="40.85546875" customWidth="1"/>
    <col min="1285" max="1286" width="8.85546875" customWidth="1"/>
    <col min="1287" max="1287" width="21.85546875" customWidth="1"/>
    <col min="1288" max="1288" width="21.140625" customWidth="1"/>
    <col min="1289" max="1289" width="21.85546875" customWidth="1"/>
    <col min="1292" max="1292" width="25.85546875" customWidth="1"/>
    <col min="1293" max="1293" width="55.5703125" customWidth="1"/>
    <col min="1294" max="1294" width="21.5703125" customWidth="1"/>
    <col min="1295" max="1295" width="19.5703125" customWidth="1"/>
    <col min="1296" max="1296" width="12.5703125" bestFit="1" customWidth="1"/>
    <col min="1299" max="1299" width="14.42578125" bestFit="1" customWidth="1"/>
    <col min="1301" max="1302" width="13.140625" bestFit="1" customWidth="1"/>
    <col min="1304" max="1304" width="13.140625" bestFit="1" customWidth="1"/>
    <col min="1539" max="1539" width="46" customWidth="1"/>
    <col min="1540" max="1540" width="40.85546875" customWidth="1"/>
    <col min="1541" max="1542" width="8.85546875" customWidth="1"/>
    <col min="1543" max="1543" width="21.85546875" customWidth="1"/>
    <col min="1544" max="1544" width="21.140625" customWidth="1"/>
    <col min="1545" max="1545" width="21.85546875" customWidth="1"/>
    <col min="1548" max="1548" width="25.85546875" customWidth="1"/>
    <col min="1549" max="1549" width="55.5703125" customWidth="1"/>
    <col min="1550" max="1550" width="21.5703125" customWidth="1"/>
    <col min="1551" max="1551" width="19.5703125" customWidth="1"/>
    <col min="1552" max="1552" width="12.5703125" bestFit="1" customWidth="1"/>
    <col min="1555" max="1555" width="14.42578125" bestFit="1" customWidth="1"/>
    <col min="1557" max="1558" width="13.140625" bestFit="1" customWidth="1"/>
    <col min="1560" max="1560" width="13.140625" bestFit="1" customWidth="1"/>
    <col min="1795" max="1795" width="46" customWidth="1"/>
    <col min="1796" max="1796" width="40.85546875" customWidth="1"/>
    <col min="1797" max="1798" width="8.85546875" customWidth="1"/>
    <col min="1799" max="1799" width="21.85546875" customWidth="1"/>
    <col min="1800" max="1800" width="21.140625" customWidth="1"/>
    <col min="1801" max="1801" width="21.85546875" customWidth="1"/>
    <col min="1804" max="1804" width="25.85546875" customWidth="1"/>
    <col min="1805" max="1805" width="55.5703125" customWidth="1"/>
    <col min="1806" max="1806" width="21.5703125" customWidth="1"/>
    <col min="1807" max="1807" width="19.5703125" customWidth="1"/>
    <col min="1808" max="1808" width="12.5703125" bestFit="1" customWidth="1"/>
    <col min="1811" max="1811" width="14.42578125" bestFit="1" customWidth="1"/>
    <col min="1813" max="1814" width="13.140625" bestFit="1" customWidth="1"/>
    <col min="1816" max="1816" width="13.140625" bestFit="1" customWidth="1"/>
    <col min="2051" max="2051" width="46" customWidth="1"/>
    <col min="2052" max="2052" width="40.85546875" customWidth="1"/>
    <col min="2053" max="2054" width="8.85546875" customWidth="1"/>
    <col min="2055" max="2055" width="21.85546875" customWidth="1"/>
    <col min="2056" max="2056" width="21.140625" customWidth="1"/>
    <col min="2057" max="2057" width="21.85546875" customWidth="1"/>
    <col min="2060" max="2060" width="25.85546875" customWidth="1"/>
    <col min="2061" max="2061" width="55.5703125" customWidth="1"/>
    <col min="2062" max="2062" width="21.5703125" customWidth="1"/>
    <col min="2063" max="2063" width="19.5703125" customWidth="1"/>
    <col min="2064" max="2064" width="12.5703125" bestFit="1" customWidth="1"/>
    <col min="2067" max="2067" width="14.42578125" bestFit="1" customWidth="1"/>
    <col min="2069" max="2070" width="13.140625" bestFit="1" customWidth="1"/>
    <col min="2072" max="2072" width="13.140625" bestFit="1" customWidth="1"/>
    <col min="2307" max="2307" width="46" customWidth="1"/>
    <col min="2308" max="2308" width="40.85546875" customWidth="1"/>
    <col min="2309" max="2310" width="8.85546875" customWidth="1"/>
    <col min="2311" max="2311" width="21.85546875" customWidth="1"/>
    <col min="2312" max="2312" width="21.140625" customWidth="1"/>
    <col min="2313" max="2313" width="21.85546875" customWidth="1"/>
    <col min="2316" max="2316" width="25.85546875" customWidth="1"/>
    <col min="2317" max="2317" width="55.5703125" customWidth="1"/>
    <col min="2318" max="2318" width="21.5703125" customWidth="1"/>
    <col min="2319" max="2319" width="19.5703125" customWidth="1"/>
    <col min="2320" max="2320" width="12.5703125" bestFit="1" customWidth="1"/>
    <col min="2323" max="2323" width="14.42578125" bestFit="1" customWidth="1"/>
    <col min="2325" max="2326" width="13.140625" bestFit="1" customWidth="1"/>
    <col min="2328" max="2328" width="13.140625" bestFit="1" customWidth="1"/>
    <col min="2563" max="2563" width="46" customWidth="1"/>
    <col min="2564" max="2564" width="40.85546875" customWidth="1"/>
    <col min="2565" max="2566" width="8.85546875" customWidth="1"/>
    <col min="2567" max="2567" width="21.85546875" customWidth="1"/>
    <col min="2568" max="2568" width="21.140625" customWidth="1"/>
    <col min="2569" max="2569" width="21.85546875" customWidth="1"/>
    <col min="2572" max="2572" width="25.85546875" customWidth="1"/>
    <col min="2573" max="2573" width="55.5703125" customWidth="1"/>
    <col min="2574" max="2574" width="21.5703125" customWidth="1"/>
    <col min="2575" max="2575" width="19.5703125" customWidth="1"/>
    <col min="2576" max="2576" width="12.5703125" bestFit="1" customWidth="1"/>
    <col min="2579" max="2579" width="14.42578125" bestFit="1" customWidth="1"/>
    <col min="2581" max="2582" width="13.140625" bestFit="1" customWidth="1"/>
    <col min="2584" max="2584" width="13.140625" bestFit="1" customWidth="1"/>
    <col min="2819" max="2819" width="46" customWidth="1"/>
    <col min="2820" max="2820" width="40.85546875" customWidth="1"/>
    <col min="2821" max="2822" width="8.85546875" customWidth="1"/>
    <col min="2823" max="2823" width="21.85546875" customWidth="1"/>
    <col min="2824" max="2824" width="21.140625" customWidth="1"/>
    <col min="2825" max="2825" width="21.85546875" customWidth="1"/>
    <col min="2828" max="2828" width="25.85546875" customWidth="1"/>
    <col min="2829" max="2829" width="55.5703125" customWidth="1"/>
    <col min="2830" max="2830" width="21.5703125" customWidth="1"/>
    <col min="2831" max="2831" width="19.5703125" customWidth="1"/>
    <col min="2832" max="2832" width="12.5703125" bestFit="1" customWidth="1"/>
    <col min="2835" max="2835" width="14.42578125" bestFit="1" customWidth="1"/>
    <col min="2837" max="2838" width="13.140625" bestFit="1" customWidth="1"/>
    <col min="2840" max="2840" width="13.140625" bestFit="1" customWidth="1"/>
    <col min="3075" max="3075" width="46" customWidth="1"/>
    <col min="3076" max="3076" width="40.85546875" customWidth="1"/>
    <col min="3077" max="3078" width="8.85546875" customWidth="1"/>
    <col min="3079" max="3079" width="21.85546875" customWidth="1"/>
    <col min="3080" max="3080" width="21.140625" customWidth="1"/>
    <col min="3081" max="3081" width="21.85546875" customWidth="1"/>
    <col min="3084" max="3084" width="25.85546875" customWidth="1"/>
    <col min="3085" max="3085" width="55.5703125" customWidth="1"/>
    <col min="3086" max="3086" width="21.5703125" customWidth="1"/>
    <col min="3087" max="3087" width="19.5703125" customWidth="1"/>
    <col min="3088" max="3088" width="12.5703125" bestFit="1" customWidth="1"/>
    <col min="3091" max="3091" width="14.42578125" bestFit="1" customWidth="1"/>
    <col min="3093" max="3094" width="13.140625" bestFit="1" customWidth="1"/>
    <col min="3096" max="3096" width="13.140625" bestFit="1" customWidth="1"/>
    <col min="3331" max="3331" width="46" customWidth="1"/>
    <col min="3332" max="3332" width="40.85546875" customWidth="1"/>
    <col min="3333" max="3334" width="8.85546875" customWidth="1"/>
    <col min="3335" max="3335" width="21.85546875" customWidth="1"/>
    <col min="3336" max="3336" width="21.140625" customWidth="1"/>
    <col min="3337" max="3337" width="21.85546875" customWidth="1"/>
    <col min="3340" max="3340" width="25.85546875" customWidth="1"/>
    <col min="3341" max="3341" width="55.5703125" customWidth="1"/>
    <col min="3342" max="3342" width="21.5703125" customWidth="1"/>
    <col min="3343" max="3343" width="19.5703125" customWidth="1"/>
    <col min="3344" max="3344" width="12.5703125" bestFit="1" customWidth="1"/>
    <col min="3347" max="3347" width="14.42578125" bestFit="1" customWidth="1"/>
    <col min="3349" max="3350" width="13.140625" bestFit="1" customWidth="1"/>
    <col min="3352" max="3352" width="13.140625" bestFit="1" customWidth="1"/>
    <col min="3587" max="3587" width="46" customWidth="1"/>
    <col min="3588" max="3588" width="40.85546875" customWidth="1"/>
    <col min="3589" max="3590" width="8.85546875" customWidth="1"/>
    <col min="3591" max="3591" width="21.85546875" customWidth="1"/>
    <col min="3592" max="3592" width="21.140625" customWidth="1"/>
    <col min="3593" max="3593" width="21.85546875" customWidth="1"/>
    <col min="3596" max="3596" width="25.85546875" customWidth="1"/>
    <col min="3597" max="3597" width="55.5703125" customWidth="1"/>
    <col min="3598" max="3598" width="21.5703125" customWidth="1"/>
    <col min="3599" max="3599" width="19.5703125" customWidth="1"/>
    <col min="3600" max="3600" width="12.5703125" bestFit="1" customWidth="1"/>
    <col min="3603" max="3603" width="14.42578125" bestFit="1" customWidth="1"/>
    <col min="3605" max="3606" width="13.140625" bestFit="1" customWidth="1"/>
    <col min="3608" max="3608" width="13.140625" bestFit="1" customWidth="1"/>
    <col min="3843" max="3843" width="46" customWidth="1"/>
    <col min="3844" max="3844" width="40.85546875" customWidth="1"/>
    <col min="3845" max="3846" width="8.85546875" customWidth="1"/>
    <col min="3847" max="3847" width="21.85546875" customWidth="1"/>
    <col min="3848" max="3848" width="21.140625" customWidth="1"/>
    <col min="3849" max="3849" width="21.85546875" customWidth="1"/>
    <col min="3852" max="3852" width="25.85546875" customWidth="1"/>
    <col min="3853" max="3853" width="55.5703125" customWidth="1"/>
    <col min="3854" max="3854" width="21.5703125" customWidth="1"/>
    <col min="3855" max="3855" width="19.5703125" customWidth="1"/>
    <col min="3856" max="3856" width="12.5703125" bestFit="1" customWidth="1"/>
    <col min="3859" max="3859" width="14.42578125" bestFit="1" customWidth="1"/>
    <col min="3861" max="3862" width="13.140625" bestFit="1" customWidth="1"/>
    <col min="3864" max="3864" width="13.140625" bestFit="1" customWidth="1"/>
    <col min="4099" max="4099" width="46" customWidth="1"/>
    <col min="4100" max="4100" width="40.85546875" customWidth="1"/>
    <col min="4101" max="4102" width="8.85546875" customWidth="1"/>
    <col min="4103" max="4103" width="21.85546875" customWidth="1"/>
    <col min="4104" max="4104" width="21.140625" customWidth="1"/>
    <col min="4105" max="4105" width="21.85546875" customWidth="1"/>
    <col min="4108" max="4108" width="25.85546875" customWidth="1"/>
    <col min="4109" max="4109" width="55.5703125" customWidth="1"/>
    <col min="4110" max="4110" width="21.5703125" customWidth="1"/>
    <col min="4111" max="4111" width="19.5703125" customWidth="1"/>
    <col min="4112" max="4112" width="12.5703125" bestFit="1" customWidth="1"/>
    <col min="4115" max="4115" width="14.42578125" bestFit="1" customWidth="1"/>
    <col min="4117" max="4118" width="13.140625" bestFit="1" customWidth="1"/>
    <col min="4120" max="4120" width="13.140625" bestFit="1" customWidth="1"/>
    <col min="4355" max="4355" width="46" customWidth="1"/>
    <col min="4356" max="4356" width="40.85546875" customWidth="1"/>
    <col min="4357" max="4358" width="8.85546875" customWidth="1"/>
    <col min="4359" max="4359" width="21.85546875" customWidth="1"/>
    <col min="4360" max="4360" width="21.140625" customWidth="1"/>
    <col min="4361" max="4361" width="21.85546875" customWidth="1"/>
    <col min="4364" max="4364" width="25.85546875" customWidth="1"/>
    <col min="4365" max="4365" width="55.5703125" customWidth="1"/>
    <col min="4366" max="4366" width="21.5703125" customWidth="1"/>
    <col min="4367" max="4367" width="19.5703125" customWidth="1"/>
    <col min="4368" max="4368" width="12.5703125" bestFit="1" customWidth="1"/>
    <col min="4371" max="4371" width="14.42578125" bestFit="1" customWidth="1"/>
    <col min="4373" max="4374" width="13.140625" bestFit="1" customWidth="1"/>
    <col min="4376" max="4376" width="13.140625" bestFit="1" customWidth="1"/>
    <col min="4611" max="4611" width="46" customWidth="1"/>
    <col min="4612" max="4612" width="40.85546875" customWidth="1"/>
    <col min="4613" max="4614" width="8.85546875" customWidth="1"/>
    <col min="4615" max="4615" width="21.85546875" customWidth="1"/>
    <col min="4616" max="4616" width="21.140625" customWidth="1"/>
    <col min="4617" max="4617" width="21.85546875" customWidth="1"/>
    <col min="4620" max="4620" width="25.85546875" customWidth="1"/>
    <col min="4621" max="4621" width="55.5703125" customWidth="1"/>
    <col min="4622" max="4622" width="21.5703125" customWidth="1"/>
    <col min="4623" max="4623" width="19.5703125" customWidth="1"/>
    <col min="4624" max="4624" width="12.5703125" bestFit="1" customWidth="1"/>
    <col min="4627" max="4627" width="14.42578125" bestFit="1" customWidth="1"/>
    <col min="4629" max="4630" width="13.140625" bestFit="1" customWidth="1"/>
    <col min="4632" max="4632" width="13.140625" bestFit="1" customWidth="1"/>
    <col min="4867" max="4867" width="46" customWidth="1"/>
    <col min="4868" max="4868" width="40.85546875" customWidth="1"/>
    <col min="4869" max="4870" width="8.85546875" customWidth="1"/>
    <col min="4871" max="4871" width="21.85546875" customWidth="1"/>
    <col min="4872" max="4872" width="21.140625" customWidth="1"/>
    <col min="4873" max="4873" width="21.85546875" customWidth="1"/>
    <col min="4876" max="4876" width="25.85546875" customWidth="1"/>
    <col min="4877" max="4877" width="55.5703125" customWidth="1"/>
    <col min="4878" max="4878" width="21.5703125" customWidth="1"/>
    <col min="4879" max="4879" width="19.5703125" customWidth="1"/>
    <col min="4880" max="4880" width="12.5703125" bestFit="1" customWidth="1"/>
    <col min="4883" max="4883" width="14.42578125" bestFit="1" customWidth="1"/>
    <col min="4885" max="4886" width="13.140625" bestFit="1" customWidth="1"/>
    <col min="4888" max="4888" width="13.140625" bestFit="1" customWidth="1"/>
    <col min="5123" max="5123" width="46" customWidth="1"/>
    <col min="5124" max="5124" width="40.85546875" customWidth="1"/>
    <col min="5125" max="5126" width="8.85546875" customWidth="1"/>
    <col min="5127" max="5127" width="21.85546875" customWidth="1"/>
    <col min="5128" max="5128" width="21.140625" customWidth="1"/>
    <col min="5129" max="5129" width="21.85546875" customWidth="1"/>
    <col min="5132" max="5132" width="25.85546875" customWidth="1"/>
    <col min="5133" max="5133" width="55.5703125" customWidth="1"/>
    <col min="5134" max="5134" width="21.5703125" customWidth="1"/>
    <col min="5135" max="5135" width="19.5703125" customWidth="1"/>
    <col min="5136" max="5136" width="12.5703125" bestFit="1" customWidth="1"/>
    <col min="5139" max="5139" width="14.42578125" bestFit="1" customWidth="1"/>
    <col min="5141" max="5142" width="13.140625" bestFit="1" customWidth="1"/>
    <col min="5144" max="5144" width="13.140625" bestFit="1" customWidth="1"/>
    <col min="5379" max="5379" width="46" customWidth="1"/>
    <col min="5380" max="5380" width="40.85546875" customWidth="1"/>
    <col min="5381" max="5382" width="8.85546875" customWidth="1"/>
    <col min="5383" max="5383" width="21.85546875" customWidth="1"/>
    <col min="5384" max="5384" width="21.140625" customWidth="1"/>
    <col min="5385" max="5385" width="21.85546875" customWidth="1"/>
    <col min="5388" max="5388" width="25.85546875" customWidth="1"/>
    <col min="5389" max="5389" width="55.5703125" customWidth="1"/>
    <col min="5390" max="5390" width="21.5703125" customWidth="1"/>
    <col min="5391" max="5391" width="19.5703125" customWidth="1"/>
    <col min="5392" max="5392" width="12.5703125" bestFit="1" customWidth="1"/>
    <col min="5395" max="5395" width="14.42578125" bestFit="1" customWidth="1"/>
    <col min="5397" max="5398" width="13.140625" bestFit="1" customWidth="1"/>
    <col min="5400" max="5400" width="13.140625" bestFit="1" customWidth="1"/>
    <col min="5635" max="5635" width="46" customWidth="1"/>
    <col min="5636" max="5636" width="40.85546875" customWidth="1"/>
    <col min="5637" max="5638" width="8.85546875" customWidth="1"/>
    <col min="5639" max="5639" width="21.85546875" customWidth="1"/>
    <col min="5640" max="5640" width="21.140625" customWidth="1"/>
    <col min="5641" max="5641" width="21.85546875" customWidth="1"/>
    <col min="5644" max="5644" width="25.85546875" customWidth="1"/>
    <col min="5645" max="5645" width="55.5703125" customWidth="1"/>
    <col min="5646" max="5646" width="21.5703125" customWidth="1"/>
    <col min="5647" max="5647" width="19.5703125" customWidth="1"/>
    <col min="5648" max="5648" width="12.5703125" bestFit="1" customWidth="1"/>
    <col min="5651" max="5651" width="14.42578125" bestFit="1" customWidth="1"/>
    <col min="5653" max="5654" width="13.140625" bestFit="1" customWidth="1"/>
    <col min="5656" max="5656" width="13.140625" bestFit="1" customWidth="1"/>
    <col min="5891" max="5891" width="46" customWidth="1"/>
    <col min="5892" max="5892" width="40.85546875" customWidth="1"/>
    <col min="5893" max="5894" width="8.85546875" customWidth="1"/>
    <col min="5895" max="5895" width="21.85546875" customWidth="1"/>
    <col min="5896" max="5896" width="21.140625" customWidth="1"/>
    <col min="5897" max="5897" width="21.85546875" customWidth="1"/>
    <col min="5900" max="5900" width="25.85546875" customWidth="1"/>
    <col min="5901" max="5901" width="55.5703125" customWidth="1"/>
    <col min="5902" max="5902" width="21.5703125" customWidth="1"/>
    <col min="5903" max="5903" width="19.5703125" customWidth="1"/>
    <col min="5904" max="5904" width="12.5703125" bestFit="1" customWidth="1"/>
    <col min="5907" max="5907" width="14.42578125" bestFit="1" customWidth="1"/>
    <col min="5909" max="5910" width="13.140625" bestFit="1" customWidth="1"/>
    <col min="5912" max="5912" width="13.140625" bestFit="1" customWidth="1"/>
    <col min="6147" max="6147" width="46" customWidth="1"/>
    <col min="6148" max="6148" width="40.85546875" customWidth="1"/>
    <col min="6149" max="6150" width="8.85546875" customWidth="1"/>
    <col min="6151" max="6151" width="21.85546875" customWidth="1"/>
    <col min="6152" max="6152" width="21.140625" customWidth="1"/>
    <col min="6153" max="6153" width="21.85546875" customWidth="1"/>
    <col min="6156" max="6156" width="25.85546875" customWidth="1"/>
    <col min="6157" max="6157" width="55.5703125" customWidth="1"/>
    <col min="6158" max="6158" width="21.5703125" customWidth="1"/>
    <col min="6159" max="6159" width="19.5703125" customWidth="1"/>
    <col min="6160" max="6160" width="12.5703125" bestFit="1" customWidth="1"/>
    <col min="6163" max="6163" width="14.42578125" bestFit="1" customWidth="1"/>
    <col min="6165" max="6166" width="13.140625" bestFit="1" customWidth="1"/>
    <col min="6168" max="6168" width="13.140625" bestFit="1" customWidth="1"/>
    <col min="6403" max="6403" width="46" customWidth="1"/>
    <col min="6404" max="6404" width="40.85546875" customWidth="1"/>
    <col min="6405" max="6406" width="8.85546875" customWidth="1"/>
    <col min="6407" max="6407" width="21.85546875" customWidth="1"/>
    <col min="6408" max="6408" width="21.140625" customWidth="1"/>
    <col min="6409" max="6409" width="21.85546875" customWidth="1"/>
    <col min="6412" max="6412" width="25.85546875" customWidth="1"/>
    <col min="6413" max="6413" width="55.5703125" customWidth="1"/>
    <col min="6414" max="6414" width="21.5703125" customWidth="1"/>
    <col min="6415" max="6415" width="19.5703125" customWidth="1"/>
    <col min="6416" max="6416" width="12.5703125" bestFit="1" customWidth="1"/>
    <col min="6419" max="6419" width="14.42578125" bestFit="1" customWidth="1"/>
    <col min="6421" max="6422" width="13.140625" bestFit="1" customWidth="1"/>
    <col min="6424" max="6424" width="13.140625" bestFit="1" customWidth="1"/>
    <col min="6659" max="6659" width="46" customWidth="1"/>
    <col min="6660" max="6660" width="40.85546875" customWidth="1"/>
    <col min="6661" max="6662" width="8.85546875" customWidth="1"/>
    <col min="6663" max="6663" width="21.85546875" customWidth="1"/>
    <col min="6664" max="6664" width="21.140625" customWidth="1"/>
    <col min="6665" max="6665" width="21.85546875" customWidth="1"/>
    <col min="6668" max="6668" width="25.85546875" customWidth="1"/>
    <col min="6669" max="6669" width="55.5703125" customWidth="1"/>
    <col min="6670" max="6670" width="21.5703125" customWidth="1"/>
    <col min="6671" max="6671" width="19.5703125" customWidth="1"/>
    <col min="6672" max="6672" width="12.5703125" bestFit="1" customWidth="1"/>
    <col min="6675" max="6675" width="14.42578125" bestFit="1" customWidth="1"/>
    <col min="6677" max="6678" width="13.140625" bestFit="1" customWidth="1"/>
    <col min="6680" max="6680" width="13.140625" bestFit="1" customWidth="1"/>
    <col min="6915" max="6915" width="46" customWidth="1"/>
    <col min="6916" max="6916" width="40.85546875" customWidth="1"/>
    <col min="6917" max="6918" width="8.85546875" customWidth="1"/>
    <col min="6919" max="6919" width="21.85546875" customWidth="1"/>
    <col min="6920" max="6920" width="21.140625" customWidth="1"/>
    <col min="6921" max="6921" width="21.85546875" customWidth="1"/>
    <col min="6924" max="6924" width="25.85546875" customWidth="1"/>
    <col min="6925" max="6925" width="55.5703125" customWidth="1"/>
    <col min="6926" max="6926" width="21.5703125" customWidth="1"/>
    <col min="6927" max="6927" width="19.5703125" customWidth="1"/>
    <col min="6928" max="6928" width="12.5703125" bestFit="1" customWidth="1"/>
    <col min="6931" max="6931" width="14.42578125" bestFit="1" customWidth="1"/>
    <col min="6933" max="6934" width="13.140625" bestFit="1" customWidth="1"/>
    <col min="6936" max="6936" width="13.140625" bestFit="1" customWidth="1"/>
    <col min="7171" max="7171" width="46" customWidth="1"/>
    <col min="7172" max="7172" width="40.85546875" customWidth="1"/>
    <col min="7173" max="7174" width="8.85546875" customWidth="1"/>
    <col min="7175" max="7175" width="21.85546875" customWidth="1"/>
    <col min="7176" max="7176" width="21.140625" customWidth="1"/>
    <col min="7177" max="7177" width="21.85546875" customWidth="1"/>
    <col min="7180" max="7180" width="25.85546875" customWidth="1"/>
    <col min="7181" max="7181" width="55.5703125" customWidth="1"/>
    <col min="7182" max="7182" width="21.5703125" customWidth="1"/>
    <col min="7183" max="7183" width="19.5703125" customWidth="1"/>
    <col min="7184" max="7184" width="12.5703125" bestFit="1" customWidth="1"/>
    <col min="7187" max="7187" width="14.42578125" bestFit="1" customWidth="1"/>
    <col min="7189" max="7190" width="13.140625" bestFit="1" customWidth="1"/>
    <col min="7192" max="7192" width="13.140625" bestFit="1" customWidth="1"/>
    <col min="7427" max="7427" width="46" customWidth="1"/>
    <col min="7428" max="7428" width="40.85546875" customWidth="1"/>
    <col min="7429" max="7430" width="8.85546875" customWidth="1"/>
    <col min="7431" max="7431" width="21.85546875" customWidth="1"/>
    <col min="7432" max="7432" width="21.140625" customWidth="1"/>
    <col min="7433" max="7433" width="21.85546875" customWidth="1"/>
    <col min="7436" max="7436" width="25.85546875" customWidth="1"/>
    <col min="7437" max="7437" width="55.5703125" customWidth="1"/>
    <col min="7438" max="7438" width="21.5703125" customWidth="1"/>
    <col min="7439" max="7439" width="19.5703125" customWidth="1"/>
    <col min="7440" max="7440" width="12.5703125" bestFit="1" customWidth="1"/>
    <col min="7443" max="7443" width="14.42578125" bestFit="1" customWidth="1"/>
    <col min="7445" max="7446" width="13.140625" bestFit="1" customWidth="1"/>
    <col min="7448" max="7448" width="13.140625" bestFit="1" customWidth="1"/>
    <col min="7683" max="7683" width="46" customWidth="1"/>
    <col min="7684" max="7684" width="40.85546875" customWidth="1"/>
    <col min="7685" max="7686" width="8.85546875" customWidth="1"/>
    <col min="7687" max="7687" width="21.85546875" customWidth="1"/>
    <col min="7688" max="7688" width="21.140625" customWidth="1"/>
    <col min="7689" max="7689" width="21.85546875" customWidth="1"/>
    <col min="7692" max="7692" width="25.85546875" customWidth="1"/>
    <col min="7693" max="7693" width="55.5703125" customWidth="1"/>
    <col min="7694" max="7694" width="21.5703125" customWidth="1"/>
    <col min="7695" max="7695" width="19.5703125" customWidth="1"/>
    <col min="7696" max="7696" width="12.5703125" bestFit="1" customWidth="1"/>
    <col min="7699" max="7699" width="14.42578125" bestFit="1" customWidth="1"/>
    <col min="7701" max="7702" width="13.140625" bestFit="1" customWidth="1"/>
    <col min="7704" max="7704" width="13.140625" bestFit="1" customWidth="1"/>
    <col min="7939" max="7939" width="46" customWidth="1"/>
    <col min="7940" max="7940" width="40.85546875" customWidth="1"/>
    <col min="7941" max="7942" width="8.85546875" customWidth="1"/>
    <col min="7943" max="7943" width="21.85546875" customWidth="1"/>
    <col min="7944" max="7944" width="21.140625" customWidth="1"/>
    <col min="7945" max="7945" width="21.85546875" customWidth="1"/>
    <col min="7948" max="7948" width="25.85546875" customWidth="1"/>
    <col min="7949" max="7949" width="55.5703125" customWidth="1"/>
    <col min="7950" max="7950" width="21.5703125" customWidth="1"/>
    <col min="7951" max="7951" width="19.5703125" customWidth="1"/>
    <col min="7952" max="7952" width="12.5703125" bestFit="1" customWidth="1"/>
    <col min="7955" max="7955" width="14.42578125" bestFit="1" customWidth="1"/>
    <col min="7957" max="7958" width="13.140625" bestFit="1" customWidth="1"/>
    <col min="7960" max="7960" width="13.140625" bestFit="1" customWidth="1"/>
    <col min="8195" max="8195" width="46" customWidth="1"/>
    <col min="8196" max="8196" width="40.85546875" customWidth="1"/>
    <col min="8197" max="8198" width="8.85546875" customWidth="1"/>
    <col min="8199" max="8199" width="21.85546875" customWidth="1"/>
    <col min="8200" max="8200" width="21.140625" customWidth="1"/>
    <col min="8201" max="8201" width="21.85546875" customWidth="1"/>
    <col min="8204" max="8204" width="25.85546875" customWidth="1"/>
    <col min="8205" max="8205" width="55.5703125" customWidth="1"/>
    <col min="8206" max="8206" width="21.5703125" customWidth="1"/>
    <col min="8207" max="8207" width="19.5703125" customWidth="1"/>
    <col min="8208" max="8208" width="12.5703125" bestFit="1" customWidth="1"/>
    <col min="8211" max="8211" width="14.42578125" bestFit="1" customWidth="1"/>
    <col min="8213" max="8214" width="13.140625" bestFit="1" customWidth="1"/>
    <col min="8216" max="8216" width="13.140625" bestFit="1" customWidth="1"/>
    <col min="8451" max="8451" width="46" customWidth="1"/>
    <col min="8452" max="8452" width="40.85546875" customWidth="1"/>
    <col min="8453" max="8454" width="8.85546875" customWidth="1"/>
    <col min="8455" max="8455" width="21.85546875" customWidth="1"/>
    <col min="8456" max="8456" width="21.140625" customWidth="1"/>
    <col min="8457" max="8457" width="21.85546875" customWidth="1"/>
    <col min="8460" max="8460" width="25.85546875" customWidth="1"/>
    <col min="8461" max="8461" width="55.5703125" customWidth="1"/>
    <col min="8462" max="8462" width="21.5703125" customWidth="1"/>
    <col min="8463" max="8463" width="19.5703125" customWidth="1"/>
    <col min="8464" max="8464" width="12.5703125" bestFit="1" customWidth="1"/>
    <col min="8467" max="8467" width="14.42578125" bestFit="1" customWidth="1"/>
    <col min="8469" max="8470" width="13.140625" bestFit="1" customWidth="1"/>
    <col min="8472" max="8472" width="13.140625" bestFit="1" customWidth="1"/>
    <col min="8707" max="8707" width="46" customWidth="1"/>
    <col min="8708" max="8708" width="40.85546875" customWidth="1"/>
    <col min="8709" max="8710" width="8.85546875" customWidth="1"/>
    <col min="8711" max="8711" width="21.85546875" customWidth="1"/>
    <col min="8712" max="8712" width="21.140625" customWidth="1"/>
    <col min="8713" max="8713" width="21.85546875" customWidth="1"/>
    <col min="8716" max="8716" width="25.85546875" customWidth="1"/>
    <col min="8717" max="8717" width="55.5703125" customWidth="1"/>
    <col min="8718" max="8718" width="21.5703125" customWidth="1"/>
    <col min="8719" max="8719" width="19.5703125" customWidth="1"/>
    <col min="8720" max="8720" width="12.5703125" bestFit="1" customWidth="1"/>
    <col min="8723" max="8723" width="14.42578125" bestFit="1" customWidth="1"/>
    <col min="8725" max="8726" width="13.140625" bestFit="1" customWidth="1"/>
    <col min="8728" max="8728" width="13.140625" bestFit="1" customWidth="1"/>
    <col min="8963" max="8963" width="46" customWidth="1"/>
    <col min="8964" max="8964" width="40.85546875" customWidth="1"/>
    <col min="8965" max="8966" width="8.85546875" customWidth="1"/>
    <col min="8967" max="8967" width="21.85546875" customWidth="1"/>
    <col min="8968" max="8968" width="21.140625" customWidth="1"/>
    <col min="8969" max="8969" width="21.85546875" customWidth="1"/>
    <col min="8972" max="8972" width="25.85546875" customWidth="1"/>
    <col min="8973" max="8973" width="55.5703125" customWidth="1"/>
    <col min="8974" max="8974" width="21.5703125" customWidth="1"/>
    <col min="8975" max="8975" width="19.5703125" customWidth="1"/>
    <col min="8976" max="8976" width="12.5703125" bestFit="1" customWidth="1"/>
    <col min="8979" max="8979" width="14.42578125" bestFit="1" customWidth="1"/>
    <col min="8981" max="8982" width="13.140625" bestFit="1" customWidth="1"/>
    <col min="8984" max="8984" width="13.140625" bestFit="1" customWidth="1"/>
    <col min="9219" max="9219" width="46" customWidth="1"/>
    <col min="9220" max="9220" width="40.85546875" customWidth="1"/>
    <col min="9221" max="9222" width="8.85546875" customWidth="1"/>
    <col min="9223" max="9223" width="21.85546875" customWidth="1"/>
    <col min="9224" max="9224" width="21.140625" customWidth="1"/>
    <col min="9225" max="9225" width="21.85546875" customWidth="1"/>
    <col min="9228" max="9228" width="25.85546875" customWidth="1"/>
    <col min="9229" max="9229" width="55.5703125" customWidth="1"/>
    <col min="9230" max="9230" width="21.5703125" customWidth="1"/>
    <col min="9231" max="9231" width="19.5703125" customWidth="1"/>
    <col min="9232" max="9232" width="12.5703125" bestFit="1" customWidth="1"/>
    <col min="9235" max="9235" width="14.42578125" bestFit="1" customWidth="1"/>
    <col min="9237" max="9238" width="13.140625" bestFit="1" customWidth="1"/>
    <col min="9240" max="9240" width="13.140625" bestFit="1" customWidth="1"/>
    <col min="9475" max="9475" width="46" customWidth="1"/>
    <col min="9476" max="9476" width="40.85546875" customWidth="1"/>
    <col min="9477" max="9478" width="8.85546875" customWidth="1"/>
    <col min="9479" max="9479" width="21.85546875" customWidth="1"/>
    <col min="9480" max="9480" width="21.140625" customWidth="1"/>
    <col min="9481" max="9481" width="21.85546875" customWidth="1"/>
    <col min="9484" max="9484" width="25.85546875" customWidth="1"/>
    <col min="9485" max="9485" width="55.5703125" customWidth="1"/>
    <col min="9486" max="9486" width="21.5703125" customWidth="1"/>
    <col min="9487" max="9487" width="19.5703125" customWidth="1"/>
    <col min="9488" max="9488" width="12.5703125" bestFit="1" customWidth="1"/>
    <col min="9491" max="9491" width="14.42578125" bestFit="1" customWidth="1"/>
    <col min="9493" max="9494" width="13.140625" bestFit="1" customWidth="1"/>
    <col min="9496" max="9496" width="13.140625" bestFit="1" customWidth="1"/>
    <col min="9731" max="9731" width="46" customWidth="1"/>
    <col min="9732" max="9732" width="40.85546875" customWidth="1"/>
    <col min="9733" max="9734" width="8.85546875" customWidth="1"/>
    <col min="9735" max="9735" width="21.85546875" customWidth="1"/>
    <col min="9736" max="9736" width="21.140625" customWidth="1"/>
    <col min="9737" max="9737" width="21.85546875" customWidth="1"/>
    <col min="9740" max="9740" width="25.85546875" customWidth="1"/>
    <col min="9741" max="9741" width="55.5703125" customWidth="1"/>
    <col min="9742" max="9742" width="21.5703125" customWidth="1"/>
    <col min="9743" max="9743" width="19.5703125" customWidth="1"/>
    <col min="9744" max="9744" width="12.5703125" bestFit="1" customWidth="1"/>
    <col min="9747" max="9747" width="14.42578125" bestFit="1" customWidth="1"/>
    <col min="9749" max="9750" width="13.140625" bestFit="1" customWidth="1"/>
    <col min="9752" max="9752" width="13.140625" bestFit="1" customWidth="1"/>
    <col min="9987" max="9987" width="46" customWidth="1"/>
    <col min="9988" max="9988" width="40.85546875" customWidth="1"/>
    <col min="9989" max="9990" width="8.85546875" customWidth="1"/>
    <col min="9991" max="9991" width="21.85546875" customWidth="1"/>
    <col min="9992" max="9992" width="21.140625" customWidth="1"/>
    <col min="9993" max="9993" width="21.85546875" customWidth="1"/>
    <col min="9996" max="9996" width="25.85546875" customWidth="1"/>
    <col min="9997" max="9997" width="55.5703125" customWidth="1"/>
    <col min="9998" max="9998" width="21.5703125" customWidth="1"/>
    <col min="9999" max="9999" width="19.5703125" customWidth="1"/>
    <col min="10000" max="10000" width="12.5703125" bestFit="1" customWidth="1"/>
    <col min="10003" max="10003" width="14.42578125" bestFit="1" customWidth="1"/>
    <col min="10005" max="10006" width="13.140625" bestFit="1" customWidth="1"/>
    <col min="10008" max="10008" width="13.140625" bestFit="1" customWidth="1"/>
    <col min="10243" max="10243" width="46" customWidth="1"/>
    <col min="10244" max="10244" width="40.85546875" customWidth="1"/>
    <col min="10245" max="10246" width="8.85546875" customWidth="1"/>
    <col min="10247" max="10247" width="21.85546875" customWidth="1"/>
    <col min="10248" max="10248" width="21.140625" customWidth="1"/>
    <col min="10249" max="10249" width="21.85546875" customWidth="1"/>
    <col min="10252" max="10252" width="25.85546875" customWidth="1"/>
    <col min="10253" max="10253" width="55.5703125" customWidth="1"/>
    <col min="10254" max="10254" width="21.5703125" customWidth="1"/>
    <col min="10255" max="10255" width="19.5703125" customWidth="1"/>
    <col min="10256" max="10256" width="12.5703125" bestFit="1" customWidth="1"/>
    <col min="10259" max="10259" width="14.42578125" bestFit="1" customWidth="1"/>
    <col min="10261" max="10262" width="13.140625" bestFit="1" customWidth="1"/>
    <col min="10264" max="10264" width="13.140625" bestFit="1" customWidth="1"/>
    <col min="10499" max="10499" width="46" customWidth="1"/>
    <col min="10500" max="10500" width="40.85546875" customWidth="1"/>
    <col min="10501" max="10502" width="8.85546875" customWidth="1"/>
    <col min="10503" max="10503" width="21.85546875" customWidth="1"/>
    <col min="10504" max="10504" width="21.140625" customWidth="1"/>
    <col min="10505" max="10505" width="21.85546875" customWidth="1"/>
    <col min="10508" max="10508" width="25.85546875" customWidth="1"/>
    <col min="10509" max="10509" width="55.5703125" customWidth="1"/>
    <col min="10510" max="10510" width="21.5703125" customWidth="1"/>
    <col min="10511" max="10511" width="19.5703125" customWidth="1"/>
    <col min="10512" max="10512" width="12.5703125" bestFit="1" customWidth="1"/>
    <col min="10515" max="10515" width="14.42578125" bestFit="1" customWidth="1"/>
    <col min="10517" max="10518" width="13.140625" bestFit="1" customWidth="1"/>
    <col min="10520" max="10520" width="13.140625" bestFit="1" customWidth="1"/>
    <col min="10755" max="10755" width="46" customWidth="1"/>
    <col min="10756" max="10756" width="40.85546875" customWidth="1"/>
    <col min="10757" max="10758" width="8.85546875" customWidth="1"/>
    <col min="10759" max="10759" width="21.85546875" customWidth="1"/>
    <col min="10760" max="10760" width="21.140625" customWidth="1"/>
    <col min="10761" max="10761" width="21.85546875" customWidth="1"/>
    <col min="10764" max="10764" width="25.85546875" customWidth="1"/>
    <col min="10765" max="10765" width="55.5703125" customWidth="1"/>
    <col min="10766" max="10766" width="21.5703125" customWidth="1"/>
    <col min="10767" max="10767" width="19.5703125" customWidth="1"/>
    <col min="10768" max="10768" width="12.5703125" bestFit="1" customWidth="1"/>
    <col min="10771" max="10771" width="14.42578125" bestFit="1" customWidth="1"/>
    <col min="10773" max="10774" width="13.140625" bestFit="1" customWidth="1"/>
    <col min="10776" max="10776" width="13.140625" bestFit="1" customWidth="1"/>
    <col min="11011" max="11011" width="46" customWidth="1"/>
    <col min="11012" max="11012" width="40.85546875" customWidth="1"/>
    <col min="11013" max="11014" width="8.85546875" customWidth="1"/>
    <col min="11015" max="11015" width="21.85546875" customWidth="1"/>
    <col min="11016" max="11016" width="21.140625" customWidth="1"/>
    <col min="11017" max="11017" width="21.85546875" customWidth="1"/>
    <col min="11020" max="11020" width="25.85546875" customWidth="1"/>
    <col min="11021" max="11021" width="55.5703125" customWidth="1"/>
    <col min="11022" max="11022" width="21.5703125" customWidth="1"/>
    <col min="11023" max="11023" width="19.5703125" customWidth="1"/>
    <col min="11024" max="11024" width="12.5703125" bestFit="1" customWidth="1"/>
    <col min="11027" max="11027" width="14.42578125" bestFit="1" customWidth="1"/>
    <col min="11029" max="11030" width="13.140625" bestFit="1" customWidth="1"/>
    <col min="11032" max="11032" width="13.140625" bestFit="1" customWidth="1"/>
    <col min="11267" max="11267" width="46" customWidth="1"/>
    <col min="11268" max="11268" width="40.85546875" customWidth="1"/>
    <col min="11269" max="11270" width="8.85546875" customWidth="1"/>
    <col min="11271" max="11271" width="21.85546875" customWidth="1"/>
    <col min="11272" max="11272" width="21.140625" customWidth="1"/>
    <col min="11273" max="11273" width="21.85546875" customWidth="1"/>
    <col min="11276" max="11276" width="25.85546875" customWidth="1"/>
    <col min="11277" max="11277" width="55.5703125" customWidth="1"/>
    <col min="11278" max="11278" width="21.5703125" customWidth="1"/>
    <col min="11279" max="11279" width="19.5703125" customWidth="1"/>
    <col min="11280" max="11280" width="12.5703125" bestFit="1" customWidth="1"/>
    <col min="11283" max="11283" width="14.42578125" bestFit="1" customWidth="1"/>
    <col min="11285" max="11286" width="13.140625" bestFit="1" customWidth="1"/>
    <col min="11288" max="11288" width="13.140625" bestFit="1" customWidth="1"/>
    <col min="11523" max="11523" width="46" customWidth="1"/>
    <col min="11524" max="11524" width="40.85546875" customWidth="1"/>
    <col min="11525" max="11526" width="8.85546875" customWidth="1"/>
    <col min="11527" max="11527" width="21.85546875" customWidth="1"/>
    <col min="11528" max="11528" width="21.140625" customWidth="1"/>
    <col min="11529" max="11529" width="21.85546875" customWidth="1"/>
    <col min="11532" max="11532" width="25.85546875" customWidth="1"/>
    <col min="11533" max="11533" width="55.5703125" customWidth="1"/>
    <col min="11534" max="11534" width="21.5703125" customWidth="1"/>
    <col min="11535" max="11535" width="19.5703125" customWidth="1"/>
    <col min="11536" max="11536" width="12.5703125" bestFit="1" customWidth="1"/>
    <col min="11539" max="11539" width="14.42578125" bestFit="1" customWidth="1"/>
    <col min="11541" max="11542" width="13.140625" bestFit="1" customWidth="1"/>
    <col min="11544" max="11544" width="13.140625" bestFit="1" customWidth="1"/>
    <col min="11779" max="11779" width="46" customWidth="1"/>
    <col min="11780" max="11780" width="40.85546875" customWidth="1"/>
    <col min="11781" max="11782" width="8.85546875" customWidth="1"/>
    <col min="11783" max="11783" width="21.85546875" customWidth="1"/>
    <col min="11784" max="11784" width="21.140625" customWidth="1"/>
    <col min="11785" max="11785" width="21.85546875" customWidth="1"/>
    <col min="11788" max="11788" width="25.85546875" customWidth="1"/>
    <col min="11789" max="11789" width="55.5703125" customWidth="1"/>
    <col min="11790" max="11790" width="21.5703125" customWidth="1"/>
    <col min="11791" max="11791" width="19.5703125" customWidth="1"/>
    <col min="11792" max="11792" width="12.5703125" bestFit="1" customWidth="1"/>
    <col min="11795" max="11795" width="14.42578125" bestFit="1" customWidth="1"/>
    <col min="11797" max="11798" width="13.140625" bestFit="1" customWidth="1"/>
    <col min="11800" max="11800" width="13.140625" bestFit="1" customWidth="1"/>
    <col min="12035" max="12035" width="46" customWidth="1"/>
    <col min="12036" max="12036" width="40.85546875" customWidth="1"/>
    <col min="12037" max="12038" width="8.85546875" customWidth="1"/>
    <col min="12039" max="12039" width="21.85546875" customWidth="1"/>
    <col min="12040" max="12040" width="21.140625" customWidth="1"/>
    <col min="12041" max="12041" width="21.85546875" customWidth="1"/>
    <col min="12044" max="12044" width="25.85546875" customWidth="1"/>
    <col min="12045" max="12045" width="55.5703125" customWidth="1"/>
    <col min="12046" max="12046" width="21.5703125" customWidth="1"/>
    <col min="12047" max="12047" width="19.5703125" customWidth="1"/>
    <col min="12048" max="12048" width="12.5703125" bestFit="1" customWidth="1"/>
    <col min="12051" max="12051" width="14.42578125" bestFit="1" customWidth="1"/>
    <col min="12053" max="12054" width="13.140625" bestFit="1" customWidth="1"/>
    <col min="12056" max="12056" width="13.140625" bestFit="1" customWidth="1"/>
    <col min="12291" max="12291" width="46" customWidth="1"/>
    <col min="12292" max="12292" width="40.85546875" customWidth="1"/>
    <col min="12293" max="12294" width="8.85546875" customWidth="1"/>
    <col min="12295" max="12295" width="21.85546875" customWidth="1"/>
    <col min="12296" max="12296" width="21.140625" customWidth="1"/>
    <col min="12297" max="12297" width="21.85546875" customWidth="1"/>
    <col min="12300" max="12300" width="25.85546875" customWidth="1"/>
    <col min="12301" max="12301" width="55.5703125" customWidth="1"/>
    <col min="12302" max="12302" width="21.5703125" customWidth="1"/>
    <col min="12303" max="12303" width="19.5703125" customWidth="1"/>
    <col min="12304" max="12304" width="12.5703125" bestFit="1" customWidth="1"/>
    <col min="12307" max="12307" width="14.42578125" bestFit="1" customWidth="1"/>
    <col min="12309" max="12310" width="13.140625" bestFit="1" customWidth="1"/>
    <col min="12312" max="12312" width="13.140625" bestFit="1" customWidth="1"/>
    <col min="12547" max="12547" width="46" customWidth="1"/>
    <col min="12548" max="12548" width="40.85546875" customWidth="1"/>
    <col min="12549" max="12550" width="8.85546875" customWidth="1"/>
    <col min="12551" max="12551" width="21.85546875" customWidth="1"/>
    <col min="12552" max="12552" width="21.140625" customWidth="1"/>
    <col min="12553" max="12553" width="21.85546875" customWidth="1"/>
    <col min="12556" max="12556" width="25.85546875" customWidth="1"/>
    <col min="12557" max="12557" width="55.5703125" customWidth="1"/>
    <col min="12558" max="12558" width="21.5703125" customWidth="1"/>
    <col min="12559" max="12559" width="19.5703125" customWidth="1"/>
    <col min="12560" max="12560" width="12.5703125" bestFit="1" customWidth="1"/>
    <col min="12563" max="12563" width="14.42578125" bestFit="1" customWidth="1"/>
    <col min="12565" max="12566" width="13.140625" bestFit="1" customWidth="1"/>
    <col min="12568" max="12568" width="13.140625" bestFit="1" customWidth="1"/>
    <col min="12803" max="12803" width="46" customWidth="1"/>
    <col min="12804" max="12804" width="40.85546875" customWidth="1"/>
    <col min="12805" max="12806" width="8.85546875" customWidth="1"/>
    <col min="12807" max="12807" width="21.85546875" customWidth="1"/>
    <col min="12808" max="12808" width="21.140625" customWidth="1"/>
    <col min="12809" max="12809" width="21.85546875" customWidth="1"/>
    <col min="12812" max="12812" width="25.85546875" customWidth="1"/>
    <col min="12813" max="12813" width="55.5703125" customWidth="1"/>
    <col min="12814" max="12814" width="21.5703125" customWidth="1"/>
    <col min="12815" max="12815" width="19.5703125" customWidth="1"/>
    <col min="12816" max="12816" width="12.5703125" bestFit="1" customWidth="1"/>
    <col min="12819" max="12819" width="14.42578125" bestFit="1" customWidth="1"/>
    <col min="12821" max="12822" width="13.140625" bestFit="1" customWidth="1"/>
    <col min="12824" max="12824" width="13.140625" bestFit="1" customWidth="1"/>
    <col min="13059" max="13059" width="46" customWidth="1"/>
    <col min="13060" max="13060" width="40.85546875" customWidth="1"/>
    <col min="13061" max="13062" width="8.85546875" customWidth="1"/>
    <col min="13063" max="13063" width="21.85546875" customWidth="1"/>
    <col min="13064" max="13064" width="21.140625" customWidth="1"/>
    <col min="13065" max="13065" width="21.85546875" customWidth="1"/>
    <col min="13068" max="13068" width="25.85546875" customWidth="1"/>
    <col min="13069" max="13069" width="55.5703125" customWidth="1"/>
    <col min="13070" max="13070" width="21.5703125" customWidth="1"/>
    <col min="13071" max="13071" width="19.5703125" customWidth="1"/>
    <col min="13072" max="13072" width="12.5703125" bestFit="1" customWidth="1"/>
    <col min="13075" max="13075" width="14.42578125" bestFit="1" customWidth="1"/>
    <col min="13077" max="13078" width="13.140625" bestFit="1" customWidth="1"/>
    <col min="13080" max="13080" width="13.140625" bestFit="1" customWidth="1"/>
    <col min="13315" max="13315" width="46" customWidth="1"/>
    <col min="13316" max="13316" width="40.85546875" customWidth="1"/>
    <col min="13317" max="13318" width="8.85546875" customWidth="1"/>
    <col min="13319" max="13319" width="21.85546875" customWidth="1"/>
    <col min="13320" max="13320" width="21.140625" customWidth="1"/>
    <col min="13321" max="13321" width="21.85546875" customWidth="1"/>
    <col min="13324" max="13324" width="25.85546875" customWidth="1"/>
    <col min="13325" max="13325" width="55.5703125" customWidth="1"/>
    <col min="13326" max="13326" width="21.5703125" customWidth="1"/>
    <col min="13327" max="13327" width="19.5703125" customWidth="1"/>
    <col min="13328" max="13328" width="12.5703125" bestFit="1" customWidth="1"/>
    <col min="13331" max="13331" width="14.42578125" bestFit="1" customWidth="1"/>
    <col min="13333" max="13334" width="13.140625" bestFit="1" customWidth="1"/>
    <col min="13336" max="13336" width="13.140625" bestFit="1" customWidth="1"/>
    <col min="13571" max="13571" width="46" customWidth="1"/>
    <col min="13572" max="13572" width="40.85546875" customWidth="1"/>
    <col min="13573" max="13574" width="8.85546875" customWidth="1"/>
    <col min="13575" max="13575" width="21.85546875" customWidth="1"/>
    <col min="13576" max="13576" width="21.140625" customWidth="1"/>
    <col min="13577" max="13577" width="21.85546875" customWidth="1"/>
    <col min="13580" max="13580" width="25.85546875" customWidth="1"/>
    <col min="13581" max="13581" width="55.5703125" customWidth="1"/>
    <col min="13582" max="13582" width="21.5703125" customWidth="1"/>
    <col min="13583" max="13583" width="19.5703125" customWidth="1"/>
    <col min="13584" max="13584" width="12.5703125" bestFit="1" customWidth="1"/>
    <col min="13587" max="13587" width="14.42578125" bestFit="1" customWidth="1"/>
    <col min="13589" max="13590" width="13.140625" bestFit="1" customWidth="1"/>
    <col min="13592" max="13592" width="13.140625" bestFit="1" customWidth="1"/>
    <col min="13827" max="13827" width="46" customWidth="1"/>
    <col min="13828" max="13828" width="40.85546875" customWidth="1"/>
    <col min="13829" max="13830" width="8.85546875" customWidth="1"/>
    <col min="13831" max="13831" width="21.85546875" customWidth="1"/>
    <col min="13832" max="13832" width="21.140625" customWidth="1"/>
    <col min="13833" max="13833" width="21.85546875" customWidth="1"/>
    <col min="13836" max="13836" width="25.85546875" customWidth="1"/>
    <col min="13837" max="13837" width="55.5703125" customWidth="1"/>
    <col min="13838" max="13838" width="21.5703125" customWidth="1"/>
    <col min="13839" max="13839" width="19.5703125" customWidth="1"/>
    <col min="13840" max="13840" width="12.5703125" bestFit="1" customWidth="1"/>
    <col min="13843" max="13843" width="14.42578125" bestFit="1" customWidth="1"/>
    <col min="13845" max="13846" width="13.140625" bestFit="1" customWidth="1"/>
    <col min="13848" max="13848" width="13.140625" bestFit="1" customWidth="1"/>
    <col min="14083" max="14083" width="46" customWidth="1"/>
    <col min="14084" max="14084" width="40.85546875" customWidth="1"/>
    <col min="14085" max="14086" width="8.85546875" customWidth="1"/>
    <col min="14087" max="14087" width="21.85546875" customWidth="1"/>
    <col min="14088" max="14088" width="21.140625" customWidth="1"/>
    <col min="14089" max="14089" width="21.85546875" customWidth="1"/>
    <col min="14092" max="14092" width="25.85546875" customWidth="1"/>
    <col min="14093" max="14093" width="55.5703125" customWidth="1"/>
    <col min="14094" max="14094" width="21.5703125" customWidth="1"/>
    <col min="14095" max="14095" width="19.5703125" customWidth="1"/>
    <col min="14096" max="14096" width="12.5703125" bestFit="1" customWidth="1"/>
    <col min="14099" max="14099" width="14.42578125" bestFit="1" customWidth="1"/>
    <col min="14101" max="14102" width="13.140625" bestFit="1" customWidth="1"/>
    <col min="14104" max="14104" width="13.140625" bestFit="1" customWidth="1"/>
    <col min="14339" max="14339" width="46" customWidth="1"/>
    <col min="14340" max="14340" width="40.85546875" customWidth="1"/>
    <col min="14341" max="14342" width="8.85546875" customWidth="1"/>
    <col min="14343" max="14343" width="21.85546875" customWidth="1"/>
    <col min="14344" max="14344" width="21.140625" customWidth="1"/>
    <col min="14345" max="14345" width="21.85546875" customWidth="1"/>
    <col min="14348" max="14348" width="25.85546875" customWidth="1"/>
    <col min="14349" max="14349" width="55.5703125" customWidth="1"/>
    <col min="14350" max="14350" width="21.5703125" customWidth="1"/>
    <col min="14351" max="14351" width="19.5703125" customWidth="1"/>
    <col min="14352" max="14352" width="12.5703125" bestFit="1" customWidth="1"/>
    <col min="14355" max="14355" width="14.42578125" bestFit="1" customWidth="1"/>
    <col min="14357" max="14358" width="13.140625" bestFit="1" customWidth="1"/>
    <col min="14360" max="14360" width="13.140625" bestFit="1" customWidth="1"/>
    <col min="14595" max="14595" width="46" customWidth="1"/>
    <col min="14596" max="14596" width="40.85546875" customWidth="1"/>
    <col min="14597" max="14598" width="8.85546875" customWidth="1"/>
    <col min="14599" max="14599" width="21.85546875" customWidth="1"/>
    <col min="14600" max="14600" width="21.140625" customWidth="1"/>
    <col min="14601" max="14601" width="21.85546875" customWidth="1"/>
    <col min="14604" max="14604" width="25.85546875" customWidth="1"/>
    <col min="14605" max="14605" width="55.5703125" customWidth="1"/>
    <col min="14606" max="14606" width="21.5703125" customWidth="1"/>
    <col min="14607" max="14607" width="19.5703125" customWidth="1"/>
    <col min="14608" max="14608" width="12.5703125" bestFit="1" customWidth="1"/>
    <col min="14611" max="14611" width="14.42578125" bestFit="1" customWidth="1"/>
    <col min="14613" max="14614" width="13.140625" bestFit="1" customWidth="1"/>
    <col min="14616" max="14616" width="13.140625" bestFit="1" customWidth="1"/>
    <col min="14851" max="14851" width="46" customWidth="1"/>
    <col min="14852" max="14852" width="40.85546875" customWidth="1"/>
    <col min="14853" max="14854" width="8.85546875" customWidth="1"/>
    <col min="14855" max="14855" width="21.85546875" customWidth="1"/>
    <col min="14856" max="14856" width="21.140625" customWidth="1"/>
    <col min="14857" max="14857" width="21.85546875" customWidth="1"/>
    <col min="14860" max="14860" width="25.85546875" customWidth="1"/>
    <col min="14861" max="14861" width="55.5703125" customWidth="1"/>
    <col min="14862" max="14862" width="21.5703125" customWidth="1"/>
    <col min="14863" max="14863" width="19.5703125" customWidth="1"/>
    <col min="14864" max="14864" width="12.5703125" bestFit="1" customWidth="1"/>
    <col min="14867" max="14867" width="14.42578125" bestFit="1" customWidth="1"/>
    <col min="14869" max="14870" width="13.140625" bestFit="1" customWidth="1"/>
    <col min="14872" max="14872" width="13.140625" bestFit="1" customWidth="1"/>
    <col min="15107" max="15107" width="46" customWidth="1"/>
    <col min="15108" max="15108" width="40.85546875" customWidth="1"/>
    <col min="15109" max="15110" width="8.85546875" customWidth="1"/>
    <col min="15111" max="15111" width="21.85546875" customWidth="1"/>
    <col min="15112" max="15112" width="21.140625" customWidth="1"/>
    <col min="15113" max="15113" width="21.85546875" customWidth="1"/>
    <col min="15116" max="15116" width="25.85546875" customWidth="1"/>
    <col min="15117" max="15117" width="55.5703125" customWidth="1"/>
    <col min="15118" max="15118" width="21.5703125" customWidth="1"/>
    <col min="15119" max="15119" width="19.5703125" customWidth="1"/>
    <col min="15120" max="15120" width="12.5703125" bestFit="1" customWidth="1"/>
    <col min="15123" max="15123" width="14.42578125" bestFit="1" customWidth="1"/>
    <col min="15125" max="15126" width="13.140625" bestFit="1" customWidth="1"/>
    <col min="15128" max="15128" width="13.140625" bestFit="1" customWidth="1"/>
    <col min="15363" max="15363" width="46" customWidth="1"/>
    <col min="15364" max="15364" width="40.85546875" customWidth="1"/>
    <col min="15365" max="15366" width="8.85546875" customWidth="1"/>
    <col min="15367" max="15367" width="21.85546875" customWidth="1"/>
    <col min="15368" max="15368" width="21.140625" customWidth="1"/>
    <col min="15369" max="15369" width="21.85546875" customWidth="1"/>
    <col min="15372" max="15372" width="25.85546875" customWidth="1"/>
    <col min="15373" max="15373" width="55.5703125" customWidth="1"/>
    <col min="15374" max="15374" width="21.5703125" customWidth="1"/>
    <col min="15375" max="15375" width="19.5703125" customWidth="1"/>
    <col min="15376" max="15376" width="12.5703125" bestFit="1" customWidth="1"/>
    <col min="15379" max="15379" width="14.42578125" bestFit="1" customWidth="1"/>
    <col min="15381" max="15382" width="13.140625" bestFit="1" customWidth="1"/>
    <col min="15384" max="15384" width="13.140625" bestFit="1" customWidth="1"/>
    <col min="15619" max="15619" width="46" customWidth="1"/>
    <col min="15620" max="15620" width="40.85546875" customWidth="1"/>
    <col min="15621" max="15622" width="8.85546875" customWidth="1"/>
    <col min="15623" max="15623" width="21.85546875" customWidth="1"/>
    <col min="15624" max="15624" width="21.140625" customWidth="1"/>
    <col min="15625" max="15625" width="21.85546875" customWidth="1"/>
    <col min="15628" max="15628" width="25.85546875" customWidth="1"/>
    <col min="15629" max="15629" width="55.5703125" customWidth="1"/>
    <col min="15630" max="15630" width="21.5703125" customWidth="1"/>
    <col min="15631" max="15631" width="19.5703125" customWidth="1"/>
    <col min="15632" max="15632" width="12.5703125" bestFit="1" customWidth="1"/>
    <col min="15635" max="15635" width="14.42578125" bestFit="1" customWidth="1"/>
    <col min="15637" max="15638" width="13.140625" bestFit="1" customWidth="1"/>
    <col min="15640" max="15640" width="13.140625" bestFit="1" customWidth="1"/>
    <col min="15875" max="15875" width="46" customWidth="1"/>
    <col min="15876" max="15876" width="40.85546875" customWidth="1"/>
    <col min="15877" max="15878" width="8.85546875" customWidth="1"/>
    <col min="15879" max="15879" width="21.85546875" customWidth="1"/>
    <col min="15880" max="15880" width="21.140625" customWidth="1"/>
    <col min="15881" max="15881" width="21.85546875" customWidth="1"/>
    <col min="15884" max="15884" width="25.85546875" customWidth="1"/>
    <col min="15885" max="15885" width="55.5703125" customWidth="1"/>
    <col min="15886" max="15886" width="21.5703125" customWidth="1"/>
    <col min="15887" max="15887" width="19.5703125" customWidth="1"/>
    <col min="15888" max="15888" width="12.5703125" bestFit="1" customWidth="1"/>
    <col min="15891" max="15891" width="14.42578125" bestFit="1" customWidth="1"/>
    <col min="15893" max="15894" width="13.140625" bestFit="1" customWidth="1"/>
    <col min="15896" max="15896" width="13.140625" bestFit="1" customWidth="1"/>
    <col min="16131" max="16131" width="46" customWidth="1"/>
    <col min="16132" max="16132" width="40.85546875" customWidth="1"/>
    <col min="16133" max="16134" width="8.85546875" customWidth="1"/>
    <col min="16135" max="16135" width="21.85546875" customWidth="1"/>
    <col min="16136" max="16136" width="21.140625" customWidth="1"/>
    <col min="16137" max="16137" width="21.85546875" customWidth="1"/>
    <col min="16140" max="16140" width="25.85546875" customWidth="1"/>
    <col min="16141" max="16141" width="55.5703125" customWidth="1"/>
    <col min="16142" max="16142" width="21.5703125" customWidth="1"/>
    <col min="16143" max="16143" width="19.5703125" customWidth="1"/>
    <col min="16144" max="16144" width="12.5703125" bestFit="1" customWidth="1"/>
    <col min="16147" max="16147" width="14.42578125" bestFit="1" customWidth="1"/>
    <col min="16149" max="16150" width="13.140625" bestFit="1" customWidth="1"/>
    <col min="16152" max="16152" width="13.140625" bestFit="1" customWidth="1"/>
  </cols>
  <sheetData>
    <row r="3" spans="3:15" ht="13.5" thickBot="1"/>
    <row r="4" spans="3:15" ht="15.75" thickBot="1">
      <c r="C4" s="597" t="s">
        <v>783</v>
      </c>
      <c r="D4" s="598" t="s">
        <v>853</v>
      </c>
      <c r="O4" s="599"/>
    </row>
    <row r="5" spans="3:15" ht="14.25">
      <c r="C5" s="600" t="s">
        <v>805</v>
      </c>
      <c r="D5" s="601">
        <f>' SUMMARY'!E54</f>
        <v>0</v>
      </c>
      <c r="F5" s="340">
        <f>D5-7570964.37</f>
        <v>-7570964.3700000001</v>
      </c>
      <c r="O5" s="602"/>
    </row>
    <row r="6" spans="3:15" ht="15" thickBot="1">
      <c r="C6" s="603" t="s">
        <v>806</v>
      </c>
      <c r="D6" s="604">
        <f>Sheet1!D25</f>
        <v>168000</v>
      </c>
      <c r="H6" s="340"/>
      <c r="O6" s="602"/>
    </row>
    <row r="7" spans="3:15" ht="15" thickBot="1">
      <c r="C7" s="605" t="s">
        <v>807</v>
      </c>
      <c r="D7" s="606">
        <f>D5+D6</f>
        <v>168000</v>
      </c>
      <c r="H7" s="340"/>
      <c r="O7" s="602"/>
    </row>
    <row r="8" spans="3:15" ht="15" thickBot="1">
      <c r="C8" s="605" t="s">
        <v>808</v>
      </c>
      <c r="D8" s="606">
        <f>(D5+D6)*15%</f>
        <v>25200</v>
      </c>
      <c r="H8" s="340"/>
      <c r="O8" s="602"/>
    </row>
    <row r="9" spans="3:15" ht="15.75" thickBot="1">
      <c r="C9" s="607" t="s">
        <v>809</v>
      </c>
      <c r="D9" s="608">
        <f>D8+D7</f>
        <v>193200</v>
      </c>
      <c r="H9" s="340"/>
      <c r="I9" s="609"/>
      <c r="O9" s="610"/>
    </row>
    <row r="11" spans="3:15">
      <c r="M11" s="61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56"/>
  <sheetViews>
    <sheetView workbookViewId="0">
      <selection sqref="A1:XFD1048576"/>
    </sheetView>
  </sheetViews>
  <sheetFormatPr defaultColWidth="9.140625" defaultRowHeight="12.75"/>
  <cols>
    <col min="1" max="1" width="32.42578125" customWidth="1"/>
    <col min="2" max="2" width="22.42578125" customWidth="1"/>
    <col min="3" max="3" width="21.42578125" customWidth="1"/>
    <col min="4" max="4" width="21.140625" customWidth="1"/>
    <col min="5" max="5" width="20.5703125" hidden="1" customWidth="1"/>
    <col min="6" max="6" width="17.85546875" hidden="1" customWidth="1"/>
    <col min="7" max="7" width="17.42578125" hidden="1" customWidth="1"/>
    <col min="8" max="8" width="15.5703125" customWidth="1"/>
    <col min="9" max="9" width="17.5703125" hidden="1" customWidth="1"/>
    <col min="10" max="10" width="21" hidden="1" customWidth="1"/>
    <col min="11" max="11" width="18.85546875" hidden="1" customWidth="1"/>
    <col min="12" max="12" width="16.140625" customWidth="1"/>
    <col min="13" max="13" width="17" hidden="1" customWidth="1"/>
    <col min="14" max="14" width="15.140625" hidden="1" customWidth="1"/>
    <col min="15" max="15" width="19.140625" hidden="1" customWidth="1"/>
    <col min="16" max="16" width="16.85546875" hidden="1" customWidth="1"/>
    <col min="17" max="17" width="20.85546875" customWidth="1"/>
    <col min="18" max="18" width="21.140625" hidden="1" customWidth="1"/>
    <col min="19" max="19" width="19" hidden="1" customWidth="1"/>
    <col min="20" max="20" width="16.85546875" hidden="1" customWidth="1"/>
    <col min="21" max="21" width="17.140625" hidden="1" customWidth="1"/>
    <col min="22" max="22" width="24" hidden="1" customWidth="1"/>
    <col min="23" max="23" width="16.42578125" hidden="1" customWidth="1"/>
    <col min="24" max="24" width="16.140625" hidden="1" customWidth="1"/>
    <col min="25" max="25" width="19.42578125" hidden="1" customWidth="1"/>
    <col min="26" max="26" width="20.85546875" hidden="1" customWidth="1"/>
    <col min="27" max="27" width="20.42578125" hidden="1" customWidth="1"/>
    <col min="28" max="28" width="17.5703125" hidden="1" customWidth="1"/>
    <col min="29" max="29" width="18.140625" hidden="1" customWidth="1"/>
    <col min="30" max="30" width="16.5703125" hidden="1" customWidth="1"/>
    <col min="31" max="31" width="17.85546875" hidden="1" customWidth="1"/>
    <col min="32" max="32" width="17.140625" hidden="1" customWidth="1"/>
    <col min="33" max="33" width="17.5703125" hidden="1" customWidth="1"/>
    <col min="45" max="45" width="17.42578125" customWidth="1"/>
    <col min="257" max="257" width="32.42578125" customWidth="1"/>
    <col min="258" max="258" width="22.42578125" customWidth="1"/>
    <col min="259" max="259" width="21.42578125" customWidth="1"/>
    <col min="260" max="260" width="21.140625" customWidth="1"/>
    <col min="261" max="263" width="0" hidden="1" customWidth="1"/>
    <col min="264" max="264" width="15.5703125" customWidth="1"/>
    <col min="265" max="267" width="0" hidden="1" customWidth="1"/>
    <col min="268" max="268" width="16.140625" customWidth="1"/>
    <col min="269" max="272" width="0" hidden="1" customWidth="1"/>
    <col min="273" max="273" width="20.85546875" customWidth="1"/>
    <col min="274" max="289" width="0" hidden="1" customWidth="1"/>
    <col min="301" max="301" width="17.42578125" customWidth="1"/>
    <col min="513" max="513" width="32.42578125" customWidth="1"/>
    <col min="514" max="514" width="22.42578125" customWidth="1"/>
    <col min="515" max="515" width="21.42578125" customWidth="1"/>
    <col min="516" max="516" width="21.140625" customWidth="1"/>
    <col min="517" max="519" width="0" hidden="1" customWidth="1"/>
    <col min="520" max="520" width="15.5703125" customWidth="1"/>
    <col min="521" max="523" width="0" hidden="1" customWidth="1"/>
    <col min="524" max="524" width="16.140625" customWidth="1"/>
    <col min="525" max="528" width="0" hidden="1" customWidth="1"/>
    <col min="529" max="529" width="20.85546875" customWidth="1"/>
    <col min="530" max="545" width="0" hidden="1" customWidth="1"/>
    <col min="557" max="557" width="17.42578125" customWidth="1"/>
    <col min="769" max="769" width="32.42578125" customWidth="1"/>
    <col min="770" max="770" width="22.42578125" customWidth="1"/>
    <col min="771" max="771" width="21.42578125" customWidth="1"/>
    <col min="772" max="772" width="21.140625" customWidth="1"/>
    <col min="773" max="775" width="0" hidden="1" customWidth="1"/>
    <col min="776" max="776" width="15.5703125" customWidth="1"/>
    <col min="777" max="779" width="0" hidden="1" customWidth="1"/>
    <col min="780" max="780" width="16.140625" customWidth="1"/>
    <col min="781" max="784" width="0" hidden="1" customWidth="1"/>
    <col min="785" max="785" width="20.85546875" customWidth="1"/>
    <col min="786" max="801" width="0" hidden="1" customWidth="1"/>
    <col min="813" max="813" width="17.42578125" customWidth="1"/>
    <col min="1025" max="1025" width="32.42578125" customWidth="1"/>
    <col min="1026" max="1026" width="22.42578125" customWidth="1"/>
    <col min="1027" max="1027" width="21.42578125" customWidth="1"/>
    <col min="1028" max="1028" width="21.140625" customWidth="1"/>
    <col min="1029" max="1031" width="0" hidden="1" customWidth="1"/>
    <col min="1032" max="1032" width="15.5703125" customWidth="1"/>
    <col min="1033" max="1035" width="0" hidden="1" customWidth="1"/>
    <col min="1036" max="1036" width="16.140625" customWidth="1"/>
    <col min="1037" max="1040" width="0" hidden="1" customWidth="1"/>
    <col min="1041" max="1041" width="20.85546875" customWidth="1"/>
    <col min="1042" max="1057" width="0" hidden="1" customWidth="1"/>
    <col min="1069" max="1069" width="17.42578125" customWidth="1"/>
    <col min="1281" max="1281" width="32.42578125" customWidth="1"/>
    <col min="1282" max="1282" width="22.42578125" customWidth="1"/>
    <col min="1283" max="1283" width="21.42578125" customWidth="1"/>
    <col min="1284" max="1284" width="21.140625" customWidth="1"/>
    <col min="1285" max="1287" width="0" hidden="1" customWidth="1"/>
    <col min="1288" max="1288" width="15.5703125" customWidth="1"/>
    <col min="1289" max="1291" width="0" hidden="1" customWidth="1"/>
    <col min="1292" max="1292" width="16.140625" customWidth="1"/>
    <col min="1293" max="1296" width="0" hidden="1" customWidth="1"/>
    <col min="1297" max="1297" width="20.85546875" customWidth="1"/>
    <col min="1298" max="1313" width="0" hidden="1" customWidth="1"/>
    <col min="1325" max="1325" width="17.42578125" customWidth="1"/>
    <col min="1537" max="1537" width="32.42578125" customWidth="1"/>
    <col min="1538" max="1538" width="22.42578125" customWidth="1"/>
    <col min="1539" max="1539" width="21.42578125" customWidth="1"/>
    <col min="1540" max="1540" width="21.140625" customWidth="1"/>
    <col min="1541" max="1543" width="0" hidden="1" customWidth="1"/>
    <col min="1544" max="1544" width="15.5703125" customWidth="1"/>
    <col min="1545" max="1547" width="0" hidden="1" customWidth="1"/>
    <col min="1548" max="1548" width="16.140625" customWidth="1"/>
    <col min="1549" max="1552" width="0" hidden="1" customWidth="1"/>
    <col min="1553" max="1553" width="20.85546875" customWidth="1"/>
    <col min="1554" max="1569" width="0" hidden="1" customWidth="1"/>
    <col min="1581" max="1581" width="17.42578125" customWidth="1"/>
    <col min="1793" max="1793" width="32.42578125" customWidth="1"/>
    <col min="1794" max="1794" width="22.42578125" customWidth="1"/>
    <col min="1795" max="1795" width="21.42578125" customWidth="1"/>
    <col min="1796" max="1796" width="21.140625" customWidth="1"/>
    <col min="1797" max="1799" width="0" hidden="1" customWidth="1"/>
    <col min="1800" max="1800" width="15.5703125" customWidth="1"/>
    <col min="1801" max="1803" width="0" hidden="1" customWidth="1"/>
    <col min="1804" max="1804" width="16.140625" customWidth="1"/>
    <col min="1805" max="1808" width="0" hidden="1" customWidth="1"/>
    <col min="1809" max="1809" width="20.85546875" customWidth="1"/>
    <col min="1810" max="1825" width="0" hidden="1" customWidth="1"/>
    <col min="1837" max="1837" width="17.42578125" customWidth="1"/>
    <col min="2049" max="2049" width="32.42578125" customWidth="1"/>
    <col min="2050" max="2050" width="22.42578125" customWidth="1"/>
    <col min="2051" max="2051" width="21.42578125" customWidth="1"/>
    <col min="2052" max="2052" width="21.140625" customWidth="1"/>
    <col min="2053" max="2055" width="0" hidden="1" customWidth="1"/>
    <col min="2056" max="2056" width="15.5703125" customWidth="1"/>
    <col min="2057" max="2059" width="0" hidden="1" customWidth="1"/>
    <col min="2060" max="2060" width="16.140625" customWidth="1"/>
    <col min="2061" max="2064" width="0" hidden="1" customWidth="1"/>
    <col min="2065" max="2065" width="20.85546875" customWidth="1"/>
    <col min="2066" max="2081" width="0" hidden="1" customWidth="1"/>
    <col min="2093" max="2093" width="17.42578125" customWidth="1"/>
    <col min="2305" max="2305" width="32.42578125" customWidth="1"/>
    <col min="2306" max="2306" width="22.42578125" customWidth="1"/>
    <col min="2307" max="2307" width="21.42578125" customWidth="1"/>
    <col min="2308" max="2308" width="21.140625" customWidth="1"/>
    <col min="2309" max="2311" width="0" hidden="1" customWidth="1"/>
    <col min="2312" max="2312" width="15.5703125" customWidth="1"/>
    <col min="2313" max="2315" width="0" hidden="1" customWidth="1"/>
    <col min="2316" max="2316" width="16.140625" customWidth="1"/>
    <col min="2317" max="2320" width="0" hidden="1" customWidth="1"/>
    <col min="2321" max="2321" width="20.85546875" customWidth="1"/>
    <col min="2322" max="2337" width="0" hidden="1" customWidth="1"/>
    <col min="2349" max="2349" width="17.42578125" customWidth="1"/>
    <col min="2561" max="2561" width="32.42578125" customWidth="1"/>
    <col min="2562" max="2562" width="22.42578125" customWidth="1"/>
    <col min="2563" max="2563" width="21.42578125" customWidth="1"/>
    <col min="2564" max="2564" width="21.140625" customWidth="1"/>
    <col min="2565" max="2567" width="0" hidden="1" customWidth="1"/>
    <col min="2568" max="2568" width="15.5703125" customWidth="1"/>
    <col min="2569" max="2571" width="0" hidden="1" customWidth="1"/>
    <col min="2572" max="2572" width="16.140625" customWidth="1"/>
    <col min="2573" max="2576" width="0" hidden="1" customWidth="1"/>
    <col min="2577" max="2577" width="20.85546875" customWidth="1"/>
    <col min="2578" max="2593" width="0" hidden="1" customWidth="1"/>
    <col min="2605" max="2605" width="17.42578125" customWidth="1"/>
    <col min="2817" max="2817" width="32.42578125" customWidth="1"/>
    <col min="2818" max="2818" width="22.42578125" customWidth="1"/>
    <col min="2819" max="2819" width="21.42578125" customWidth="1"/>
    <col min="2820" max="2820" width="21.140625" customWidth="1"/>
    <col min="2821" max="2823" width="0" hidden="1" customWidth="1"/>
    <col min="2824" max="2824" width="15.5703125" customWidth="1"/>
    <col min="2825" max="2827" width="0" hidden="1" customWidth="1"/>
    <col min="2828" max="2828" width="16.140625" customWidth="1"/>
    <col min="2829" max="2832" width="0" hidden="1" customWidth="1"/>
    <col min="2833" max="2833" width="20.85546875" customWidth="1"/>
    <col min="2834" max="2849" width="0" hidden="1" customWidth="1"/>
    <col min="2861" max="2861" width="17.42578125" customWidth="1"/>
    <col min="3073" max="3073" width="32.42578125" customWidth="1"/>
    <col min="3074" max="3074" width="22.42578125" customWidth="1"/>
    <col min="3075" max="3075" width="21.42578125" customWidth="1"/>
    <col min="3076" max="3076" width="21.140625" customWidth="1"/>
    <col min="3077" max="3079" width="0" hidden="1" customWidth="1"/>
    <col min="3080" max="3080" width="15.5703125" customWidth="1"/>
    <col min="3081" max="3083" width="0" hidden="1" customWidth="1"/>
    <col min="3084" max="3084" width="16.140625" customWidth="1"/>
    <col min="3085" max="3088" width="0" hidden="1" customWidth="1"/>
    <col min="3089" max="3089" width="20.85546875" customWidth="1"/>
    <col min="3090" max="3105" width="0" hidden="1" customWidth="1"/>
    <col min="3117" max="3117" width="17.42578125" customWidth="1"/>
    <col min="3329" max="3329" width="32.42578125" customWidth="1"/>
    <col min="3330" max="3330" width="22.42578125" customWidth="1"/>
    <col min="3331" max="3331" width="21.42578125" customWidth="1"/>
    <col min="3332" max="3332" width="21.140625" customWidth="1"/>
    <col min="3333" max="3335" width="0" hidden="1" customWidth="1"/>
    <col min="3336" max="3336" width="15.5703125" customWidth="1"/>
    <col min="3337" max="3339" width="0" hidden="1" customWidth="1"/>
    <col min="3340" max="3340" width="16.140625" customWidth="1"/>
    <col min="3341" max="3344" width="0" hidden="1" customWidth="1"/>
    <col min="3345" max="3345" width="20.85546875" customWidth="1"/>
    <col min="3346" max="3361" width="0" hidden="1" customWidth="1"/>
    <col min="3373" max="3373" width="17.42578125" customWidth="1"/>
    <col min="3585" max="3585" width="32.42578125" customWidth="1"/>
    <col min="3586" max="3586" width="22.42578125" customWidth="1"/>
    <col min="3587" max="3587" width="21.42578125" customWidth="1"/>
    <col min="3588" max="3588" width="21.140625" customWidth="1"/>
    <col min="3589" max="3591" width="0" hidden="1" customWidth="1"/>
    <col min="3592" max="3592" width="15.5703125" customWidth="1"/>
    <col min="3593" max="3595" width="0" hidden="1" customWidth="1"/>
    <col min="3596" max="3596" width="16.140625" customWidth="1"/>
    <col min="3597" max="3600" width="0" hidden="1" customWidth="1"/>
    <col min="3601" max="3601" width="20.85546875" customWidth="1"/>
    <col min="3602" max="3617" width="0" hidden="1" customWidth="1"/>
    <col min="3629" max="3629" width="17.42578125" customWidth="1"/>
    <col min="3841" max="3841" width="32.42578125" customWidth="1"/>
    <col min="3842" max="3842" width="22.42578125" customWidth="1"/>
    <col min="3843" max="3843" width="21.42578125" customWidth="1"/>
    <col min="3844" max="3844" width="21.140625" customWidth="1"/>
    <col min="3845" max="3847" width="0" hidden="1" customWidth="1"/>
    <col min="3848" max="3848" width="15.5703125" customWidth="1"/>
    <col min="3849" max="3851" width="0" hidden="1" customWidth="1"/>
    <col min="3852" max="3852" width="16.140625" customWidth="1"/>
    <col min="3853" max="3856" width="0" hidden="1" customWidth="1"/>
    <col min="3857" max="3857" width="20.85546875" customWidth="1"/>
    <col min="3858" max="3873" width="0" hidden="1" customWidth="1"/>
    <col min="3885" max="3885" width="17.42578125" customWidth="1"/>
    <col min="4097" max="4097" width="32.42578125" customWidth="1"/>
    <col min="4098" max="4098" width="22.42578125" customWidth="1"/>
    <col min="4099" max="4099" width="21.42578125" customWidth="1"/>
    <col min="4100" max="4100" width="21.140625" customWidth="1"/>
    <col min="4101" max="4103" width="0" hidden="1" customWidth="1"/>
    <col min="4104" max="4104" width="15.5703125" customWidth="1"/>
    <col min="4105" max="4107" width="0" hidden="1" customWidth="1"/>
    <col min="4108" max="4108" width="16.140625" customWidth="1"/>
    <col min="4109" max="4112" width="0" hidden="1" customWidth="1"/>
    <col min="4113" max="4113" width="20.85546875" customWidth="1"/>
    <col min="4114" max="4129" width="0" hidden="1" customWidth="1"/>
    <col min="4141" max="4141" width="17.42578125" customWidth="1"/>
    <col min="4353" max="4353" width="32.42578125" customWidth="1"/>
    <col min="4354" max="4354" width="22.42578125" customWidth="1"/>
    <col min="4355" max="4355" width="21.42578125" customWidth="1"/>
    <col min="4356" max="4356" width="21.140625" customWidth="1"/>
    <col min="4357" max="4359" width="0" hidden="1" customWidth="1"/>
    <col min="4360" max="4360" width="15.5703125" customWidth="1"/>
    <col min="4361" max="4363" width="0" hidden="1" customWidth="1"/>
    <col min="4364" max="4364" width="16.140625" customWidth="1"/>
    <col min="4365" max="4368" width="0" hidden="1" customWidth="1"/>
    <col min="4369" max="4369" width="20.85546875" customWidth="1"/>
    <col min="4370" max="4385" width="0" hidden="1" customWidth="1"/>
    <col min="4397" max="4397" width="17.42578125" customWidth="1"/>
    <col min="4609" max="4609" width="32.42578125" customWidth="1"/>
    <col min="4610" max="4610" width="22.42578125" customWidth="1"/>
    <col min="4611" max="4611" width="21.42578125" customWidth="1"/>
    <col min="4612" max="4612" width="21.140625" customWidth="1"/>
    <col min="4613" max="4615" width="0" hidden="1" customWidth="1"/>
    <col min="4616" max="4616" width="15.5703125" customWidth="1"/>
    <col min="4617" max="4619" width="0" hidden="1" customWidth="1"/>
    <col min="4620" max="4620" width="16.140625" customWidth="1"/>
    <col min="4621" max="4624" width="0" hidden="1" customWidth="1"/>
    <col min="4625" max="4625" width="20.85546875" customWidth="1"/>
    <col min="4626" max="4641" width="0" hidden="1" customWidth="1"/>
    <col min="4653" max="4653" width="17.42578125" customWidth="1"/>
    <col min="4865" max="4865" width="32.42578125" customWidth="1"/>
    <col min="4866" max="4866" width="22.42578125" customWidth="1"/>
    <col min="4867" max="4867" width="21.42578125" customWidth="1"/>
    <col min="4868" max="4868" width="21.140625" customWidth="1"/>
    <col min="4869" max="4871" width="0" hidden="1" customWidth="1"/>
    <col min="4872" max="4872" width="15.5703125" customWidth="1"/>
    <col min="4873" max="4875" width="0" hidden="1" customWidth="1"/>
    <col min="4876" max="4876" width="16.140625" customWidth="1"/>
    <col min="4877" max="4880" width="0" hidden="1" customWidth="1"/>
    <col min="4881" max="4881" width="20.85546875" customWidth="1"/>
    <col min="4882" max="4897" width="0" hidden="1" customWidth="1"/>
    <col min="4909" max="4909" width="17.42578125" customWidth="1"/>
    <col min="5121" max="5121" width="32.42578125" customWidth="1"/>
    <col min="5122" max="5122" width="22.42578125" customWidth="1"/>
    <col min="5123" max="5123" width="21.42578125" customWidth="1"/>
    <col min="5124" max="5124" width="21.140625" customWidth="1"/>
    <col min="5125" max="5127" width="0" hidden="1" customWidth="1"/>
    <col min="5128" max="5128" width="15.5703125" customWidth="1"/>
    <col min="5129" max="5131" width="0" hidden="1" customWidth="1"/>
    <col min="5132" max="5132" width="16.140625" customWidth="1"/>
    <col min="5133" max="5136" width="0" hidden="1" customWidth="1"/>
    <col min="5137" max="5137" width="20.85546875" customWidth="1"/>
    <col min="5138" max="5153" width="0" hidden="1" customWidth="1"/>
    <col min="5165" max="5165" width="17.42578125" customWidth="1"/>
    <col min="5377" max="5377" width="32.42578125" customWidth="1"/>
    <col min="5378" max="5378" width="22.42578125" customWidth="1"/>
    <col min="5379" max="5379" width="21.42578125" customWidth="1"/>
    <col min="5380" max="5380" width="21.140625" customWidth="1"/>
    <col min="5381" max="5383" width="0" hidden="1" customWidth="1"/>
    <col min="5384" max="5384" width="15.5703125" customWidth="1"/>
    <col min="5385" max="5387" width="0" hidden="1" customWidth="1"/>
    <col min="5388" max="5388" width="16.140625" customWidth="1"/>
    <col min="5389" max="5392" width="0" hidden="1" customWidth="1"/>
    <col min="5393" max="5393" width="20.85546875" customWidth="1"/>
    <col min="5394" max="5409" width="0" hidden="1" customWidth="1"/>
    <col min="5421" max="5421" width="17.42578125" customWidth="1"/>
    <col min="5633" max="5633" width="32.42578125" customWidth="1"/>
    <col min="5634" max="5634" width="22.42578125" customWidth="1"/>
    <col min="5635" max="5635" width="21.42578125" customWidth="1"/>
    <col min="5636" max="5636" width="21.140625" customWidth="1"/>
    <col min="5637" max="5639" width="0" hidden="1" customWidth="1"/>
    <col min="5640" max="5640" width="15.5703125" customWidth="1"/>
    <col min="5641" max="5643" width="0" hidden="1" customWidth="1"/>
    <col min="5644" max="5644" width="16.140625" customWidth="1"/>
    <col min="5645" max="5648" width="0" hidden="1" customWidth="1"/>
    <col min="5649" max="5649" width="20.85546875" customWidth="1"/>
    <col min="5650" max="5665" width="0" hidden="1" customWidth="1"/>
    <col min="5677" max="5677" width="17.42578125" customWidth="1"/>
    <col min="5889" max="5889" width="32.42578125" customWidth="1"/>
    <col min="5890" max="5890" width="22.42578125" customWidth="1"/>
    <col min="5891" max="5891" width="21.42578125" customWidth="1"/>
    <col min="5892" max="5892" width="21.140625" customWidth="1"/>
    <col min="5893" max="5895" width="0" hidden="1" customWidth="1"/>
    <col min="5896" max="5896" width="15.5703125" customWidth="1"/>
    <col min="5897" max="5899" width="0" hidden="1" customWidth="1"/>
    <col min="5900" max="5900" width="16.140625" customWidth="1"/>
    <col min="5901" max="5904" width="0" hidden="1" customWidth="1"/>
    <col min="5905" max="5905" width="20.85546875" customWidth="1"/>
    <col min="5906" max="5921" width="0" hidden="1" customWidth="1"/>
    <col min="5933" max="5933" width="17.42578125" customWidth="1"/>
    <col min="6145" max="6145" width="32.42578125" customWidth="1"/>
    <col min="6146" max="6146" width="22.42578125" customWidth="1"/>
    <col min="6147" max="6147" width="21.42578125" customWidth="1"/>
    <col min="6148" max="6148" width="21.140625" customWidth="1"/>
    <col min="6149" max="6151" width="0" hidden="1" customWidth="1"/>
    <col min="6152" max="6152" width="15.5703125" customWidth="1"/>
    <col min="6153" max="6155" width="0" hidden="1" customWidth="1"/>
    <col min="6156" max="6156" width="16.140625" customWidth="1"/>
    <col min="6157" max="6160" width="0" hidden="1" customWidth="1"/>
    <col min="6161" max="6161" width="20.85546875" customWidth="1"/>
    <col min="6162" max="6177" width="0" hidden="1" customWidth="1"/>
    <col min="6189" max="6189" width="17.42578125" customWidth="1"/>
    <col min="6401" max="6401" width="32.42578125" customWidth="1"/>
    <col min="6402" max="6402" width="22.42578125" customWidth="1"/>
    <col min="6403" max="6403" width="21.42578125" customWidth="1"/>
    <col min="6404" max="6404" width="21.140625" customWidth="1"/>
    <col min="6405" max="6407" width="0" hidden="1" customWidth="1"/>
    <col min="6408" max="6408" width="15.5703125" customWidth="1"/>
    <col min="6409" max="6411" width="0" hidden="1" customWidth="1"/>
    <col min="6412" max="6412" width="16.140625" customWidth="1"/>
    <col min="6413" max="6416" width="0" hidden="1" customWidth="1"/>
    <col min="6417" max="6417" width="20.85546875" customWidth="1"/>
    <col min="6418" max="6433" width="0" hidden="1" customWidth="1"/>
    <col min="6445" max="6445" width="17.42578125" customWidth="1"/>
    <col min="6657" max="6657" width="32.42578125" customWidth="1"/>
    <col min="6658" max="6658" width="22.42578125" customWidth="1"/>
    <col min="6659" max="6659" width="21.42578125" customWidth="1"/>
    <col min="6660" max="6660" width="21.140625" customWidth="1"/>
    <col min="6661" max="6663" width="0" hidden="1" customWidth="1"/>
    <col min="6664" max="6664" width="15.5703125" customWidth="1"/>
    <col min="6665" max="6667" width="0" hidden="1" customWidth="1"/>
    <col min="6668" max="6668" width="16.140625" customWidth="1"/>
    <col min="6669" max="6672" width="0" hidden="1" customWidth="1"/>
    <col min="6673" max="6673" width="20.85546875" customWidth="1"/>
    <col min="6674" max="6689" width="0" hidden="1" customWidth="1"/>
    <col min="6701" max="6701" width="17.42578125" customWidth="1"/>
    <col min="6913" max="6913" width="32.42578125" customWidth="1"/>
    <col min="6914" max="6914" width="22.42578125" customWidth="1"/>
    <col min="6915" max="6915" width="21.42578125" customWidth="1"/>
    <col min="6916" max="6916" width="21.140625" customWidth="1"/>
    <col min="6917" max="6919" width="0" hidden="1" customWidth="1"/>
    <col min="6920" max="6920" width="15.5703125" customWidth="1"/>
    <col min="6921" max="6923" width="0" hidden="1" customWidth="1"/>
    <col min="6924" max="6924" width="16.140625" customWidth="1"/>
    <col min="6925" max="6928" width="0" hidden="1" customWidth="1"/>
    <col min="6929" max="6929" width="20.85546875" customWidth="1"/>
    <col min="6930" max="6945" width="0" hidden="1" customWidth="1"/>
    <col min="6957" max="6957" width="17.42578125" customWidth="1"/>
    <col min="7169" max="7169" width="32.42578125" customWidth="1"/>
    <col min="7170" max="7170" width="22.42578125" customWidth="1"/>
    <col min="7171" max="7171" width="21.42578125" customWidth="1"/>
    <col min="7172" max="7172" width="21.140625" customWidth="1"/>
    <col min="7173" max="7175" width="0" hidden="1" customWidth="1"/>
    <col min="7176" max="7176" width="15.5703125" customWidth="1"/>
    <col min="7177" max="7179" width="0" hidden="1" customWidth="1"/>
    <col min="7180" max="7180" width="16.140625" customWidth="1"/>
    <col min="7181" max="7184" width="0" hidden="1" customWidth="1"/>
    <col min="7185" max="7185" width="20.85546875" customWidth="1"/>
    <col min="7186" max="7201" width="0" hidden="1" customWidth="1"/>
    <col min="7213" max="7213" width="17.42578125" customWidth="1"/>
    <col min="7425" max="7425" width="32.42578125" customWidth="1"/>
    <col min="7426" max="7426" width="22.42578125" customWidth="1"/>
    <col min="7427" max="7427" width="21.42578125" customWidth="1"/>
    <col min="7428" max="7428" width="21.140625" customWidth="1"/>
    <col min="7429" max="7431" width="0" hidden="1" customWidth="1"/>
    <col min="7432" max="7432" width="15.5703125" customWidth="1"/>
    <col min="7433" max="7435" width="0" hidden="1" customWidth="1"/>
    <col min="7436" max="7436" width="16.140625" customWidth="1"/>
    <col min="7437" max="7440" width="0" hidden="1" customWidth="1"/>
    <col min="7441" max="7441" width="20.85546875" customWidth="1"/>
    <col min="7442" max="7457" width="0" hidden="1" customWidth="1"/>
    <col min="7469" max="7469" width="17.42578125" customWidth="1"/>
    <col min="7681" max="7681" width="32.42578125" customWidth="1"/>
    <col min="7682" max="7682" width="22.42578125" customWidth="1"/>
    <col min="7683" max="7683" width="21.42578125" customWidth="1"/>
    <col min="7684" max="7684" width="21.140625" customWidth="1"/>
    <col min="7685" max="7687" width="0" hidden="1" customWidth="1"/>
    <col min="7688" max="7688" width="15.5703125" customWidth="1"/>
    <col min="7689" max="7691" width="0" hidden="1" customWidth="1"/>
    <col min="7692" max="7692" width="16.140625" customWidth="1"/>
    <col min="7693" max="7696" width="0" hidden="1" customWidth="1"/>
    <col min="7697" max="7697" width="20.85546875" customWidth="1"/>
    <col min="7698" max="7713" width="0" hidden="1" customWidth="1"/>
    <col min="7725" max="7725" width="17.42578125" customWidth="1"/>
    <col min="7937" max="7937" width="32.42578125" customWidth="1"/>
    <col min="7938" max="7938" width="22.42578125" customWidth="1"/>
    <col min="7939" max="7939" width="21.42578125" customWidth="1"/>
    <col min="7940" max="7940" width="21.140625" customWidth="1"/>
    <col min="7941" max="7943" width="0" hidden="1" customWidth="1"/>
    <col min="7944" max="7944" width="15.5703125" customWidth="1"/>
    <col min="7945" max="7947" width="0" hidden="1" customWidth="1"/>
    <col min="7948" max="7948" width="16.140625" customWidth="1"/>
    <col min="7949" max="7952" width="0" hidden="1" customWidth="1"/>
    <col min="7953" max="7953" width="20.85546875" customWidth="1"/>
    <col min="7954" max="7969" width="0" hidden="1" customWidth="1"/>
    <col min="7981" max="7981" width="17.42578125" customWidth="1"/>
    <col min="8193" max="8193" width="32.42578125" customWidth="1"/>
    <col min="8194" max="8194" width="22.42578125" customWidth="1"/>
    <col min="8195" max="8195" width="21.42578125" customWidth="1"/>
    <col min="8196" max="8196" width="21.140625" customWidth="1"/>
    <col min="8197" max="8199" width="0" hidden="1" customWidth="1"/>
    <col min="8200" max="8200" width="15.5703125" customWidth="1"/>
    <col min="8201" max="8203" width="0" hidden="1" customWidth="1"/>
    <col min="8204" max="8204" width="16.140625" customWidth="1"/>
    <col min="8205" max="8208" width="0" hidden="1" customWidth="1"/>
    <col min="8209" max="8209" width="20.85546875" customWidth="1"/>
    <col min="8210" max="8225" width="0" hidden="1" customWidth="1"/>
    <col min="8237" max="8237" width="17.42578125" customWidth="1"/>
    <col min="8449" max="8449" width="32.42578125" customWidth="1"/>
    <col min="8450" max="8450" width="22.42578125" customWidth="1"/>
    <col min="8451" max="8451" width="21.42578125" customWidth="1"/>
    <col min="8452" max="8452" width="21.140625" customWidth="1"/>
    <col min="8453" max="8455" width="0" hidden="1" customWidth="1"/>
    <col min="8456" max="8456" width="15.5703125" customWidth="1"/>
    <col min="8457" max="8459" width="0" hidden="1" customWidth="1"/>
    <col min="8460" max="8460" width="16.140625" customWidth="1"/>
    <col min="8461" max="8464" width="0" hidden="1" customWidth="1"/>
    <col min="8465" max="8465" width="20.85546875" customWidth="1"/>
    <col min="8466" max="8481" width="0" hidden="1" customWidth="1"/>
    <col min="8493" max="8493" width="17.42578125" customWidth="1"/>
    <col min="8705" max="8705" width="32.42578125" customWidth="1"/>
    <col min="8706" max="8706" width="22.42578125" customWidth="1"/>
    <col min="8707" max="8707" width="21.42578125" customWidth="1"/>
    <col min="8708" max="8708" width="21.140625" customWidth="1"/>
    <col min="8709" max="8711" width="0" hidden="1" customWidth="1"/>
    <col min="8712" max="8712" width="15.5703125" customWidth="1"/>
    <col min="8713" max="8715" width="0" hidden="1" customWidth="1"/>
    <col min="8716" max="8716" width="16.140625" customWidth="1"/>
    <col min="8717" max="8720" width="0" hidden="1" customWidth="1"/>
    <col min="8721" max="8721" width="20.85546875" customWidth="1"/>
    <col min="8722" max="8737" width="0" hidden="1" customWidth="1"/>
    <col min="8749" max="8749" width="17.42578125" customWidth="1"/>
    <col min="8961" max="8961" width="32.42578125" customWidth="1"/>
    <col min="8962" max="8962" width="22.42578125" customWidth="1"/>
    <col min="8963" max="8963" width="21.42578125" customWidth="1"/>
    <col min="8964" max="8964" width="21.140625" customWidth="1"/>
    <col min="8965" max="8967" width="0" hidden="1" customWidth="1"/>
    <col min="8968" max="8968" width="15.5703125" customWidth="1"/>
    <col min="8969" max="8971" width="0" hidden="1" customWidth="1"/>
    <col min="8972" max="8972" width="16.140625" customWidth="1"/>
    <col min="8973" max="8976" width="0" hidden="1" customWidth="1"/>
    <col min="8977" max="8977" width="20.85546875" customWidth="1"/>
    <col min="8978" max="8993" width="0" hidden="1" customWidth="1"/>
    <col min="9005" max="9005" width="17.42578125" customWidth="1"/>
    <col min="9217" max="9217" width="32.42578125" customWidth="1"/>
    <col min="9218" max="9218" width="22.42578125" customWidth="1"/>
    <col min="9219" max="9219" width="21.42578125" customWidth="1"/>
    <col min="9220" max="9220" width="21.140625" customWidth="1"/>
    <col min="9221" max="9223" width="0" hidden="1" customWidth="1"/>
    <col min="9224" max="9224" width="15.5703125" customWidth="1"/>
    <col min="9225" max="9227" width="0" hidden="1" customWidth="1"/>
    <col min="9228" max="9228" width="16.140625" customWidth="1"/>
    <col min="9229" max="9232" width="0" hidden="1" customWidth="1"/>
    <col min="9233" max="9233" width="20.85546875" customWidth="1"/>
    <col min="9234" max="9249" width="0" hidden="1" customWidth="1"/>
    <col min="9261" max="9261" width="17.42578125" customWidth="1"/>
    <col min="9473" max="9473" width="32.42578125" customWidth="1"/>
    <col min="9474" max="9474" width="22.42578125" customWidth="1"/>
    <col min="9475" max="9475" width="21.42578125" customWidth="1"/>
    <col min="9476" max="9476" width="21.140625" customWidth="1"/>
    <col min="9477" max="9479" width="0" hidden="1" customWidth="1"/>
    <col min="9480" max="9480" width="15.5703125" customWidth="1"/>
    <col min="9481" max="9483" width="0" hidden="1" customWidth="1"/>
    <col min="9484" max="9484" width="16.140625" customWidth="1"/>
    <col min="9485" max="9488" width="0" hidden="1" customWidth="1"/>
    <col min="9489" max="9489" width="20.85546875" customWidth="1"/>
    <col min="9490" max="9505" width="0" hidden="1" customWidth="1"/>
    <col min="9517" max="9517" width="17.42578125" customWidth="1"/>
    <col min="9729" max="9729" width="32.42578125" customWidth="1"/>
    <col min="9730" max="9730" width="22.42578125" customWidth="1"/>
    <col min="9731" max="9731" width="21.42578125" customWidth="1"/>
    <col min="9732" max="9732" width="21.140625" customWidth="1"/>
    <col min="9733" max="9735" width="0" hidden="1" customWidth="1"/>
    <col min="9736" max="9736" width="15.5703125" customWidth="1"/>
    <col min="9737" max="9739" width="0" hidden="1" customWidth="1"/>
    <col min="9740" max="9740" width="16.140625" customWidth="1"/>
    <col min="9741" max="9744" width="0" hidden="1" customWidth="1"/>
    <col min="9745" max="9745" width="20.85546875" customWidth="1"/>
    <col min="9746" max="9761" width="0" hidden="1" customWidth="1"/>
    <col min="9773" max="9773" width="17.42578125" customWidth="1"/>
    <col min="9985" max="9985" width="32.42578125" customWidth="1"/>
    <col min="9986" max="9986" width="22.42578125" customWidth="1"/>
    <col min="9987" max="9987" width="21.42578125" customWidth="1"/>
    <col min="9988" max="9988" width="21.140625" customWidth="1"/>
    <col min="9989" max="9991" width="0" hidden="1" customWidth="1"/>
    <col min="9992" max="9992" width="15.5703125" customWidth="1"/>
    <col min="9993" max="9995" width="0" hidden="1" customWidth="1"/>
    <col min="9996" max="9996" width="16.140625" customWidth="1"/>
    <col min="9997" max="10000" width="0" hidden="1" customWidth="1"/>
    <col min="10001" max="10001" width="20.85546875" customWidth="1"/>
    <col min="10002" max="10017" width="0" hidden="1" customWidth="1"/>
    <col min="10029" max="10029" width="17.42578125" customWidth="1"/>
    <col min="10241" max="10241" width="32.42578125" customWidth="1"/>
    <col min="10242" max="10242" width="22.42578125" customWidth="1"/>
    <col min="10243" max="10243" width="21.42578125" customWidth="1"/>
    <col min="10244" max="10244" width="21.140625" customWidth="1"/>
    <col min="10245" max="10247" width="0" hidden="1" customWidth="1"/>
    <col min="10248" max="10248" width="15.5703125" customWidth="1"/>
    <col min="10249" max="10251" width="0" hidden="1" customWidth="1"/>
    <col min="10252" max="10252" width="16.140625" customWidth="1"/>
    <col min="10253" max="10256" width="0" hidden="1" customWidth="1"/>
    <col min="10257" max="10257" width="20.85546875" customWidth="1"/>
    <col min="10258" max="10273" width="0" hidden="1" customWidth="1"/>
    <col min="10285" max="10285" width="17.42578125" customWidth="1"/>
    <col min="10497" max="10497" width="32.42578125" customWidth="1"/>
    <col min="10498" max="10498" width="22.42578125" customWidth="1"/>
    <col min="10499" max="10499" width="21.42578125" customWidth="1"/>
    <col min="10500" max="10500" width="21.140625" customWidth="1"/>
    <col min="10501" max="10503" width="0" hidden="1" customWidth="1"/>
    <col min="10504" max="10504" width="15.5703125" customWidth="1"/>
    <col min="10505" max="10507" width="0" hidden="1" customWidth="1"/>
    <col min="10508" max="10508" width="16.140625" customWidth="1"/>
    <col min="10509" max="10512" width="0" hidden="1" customWidth="1"/>
    <col min="10513" max="10513" width="20.85546875" customWidth="1"/>
    <col min="10514" max="10529" width="0" hidden="1" customWidth="1"/>
    <col min="10541" max="10541" width="17.42578125" customWidth="1"/>
    <col min="10753" max="10753" width="32.42578125" customWidth="1"/>
    <col min="10754" max="10754" width="22.42578125" customWidth="1"/>
    <col min="10755" max="10755" width="21.42578125" customWidth="1"/>
    <col min="10756" max="10756" width="21.140625" customWidth="1"/>
    <col min="10757" max="10759" width="0" hidden="1" customWidth="1"/>
    <col min="10760" max="10760" width="15.5703125" customWidth="1"/>
    <col min="10761" max="10763" width="0" hidden="1" customWidth="1"/>
    <col min="10764" max="10764" width="16.140625" customWidth="1"/>
    <col min="10765" max="10768" width="0" hidden="1" customWidth="1"/>
    <col min="10769" max="10769" width="20.85546875" customWidth="1"/>
    <col min="10770" max="10785" width="0" hidden="1" customWidth="1"/>
    <col min="10797" max="10797" width="17.42578125" customWidth="1"/>
    <col min="11009" max="11009" width="32.42578125" customWidth="1"/>
    <col min="11010" max="11010" width="22.42578125" customWidth="1"/>
    <col min="11011" max="11011" width="21.42578125" customWidth="1"/>
    <col min="11012" max="11012" width="21.140625" customWidth="1"/>
    <col min="11013" max="11015" width="0" hidden="1" customWidth="1"/>
    <col min="11016" max="11016" width="15.5703125" customWidth="1"/>
    <col min="11017" max="11019" width="0" hidden="1" customWidth="1"/>
    <col min="11020" max="11020" width="16.140625" customWidth="1"/>
    <col min="11021" max="11024" width="0" hidden="1" customWidth="1"/>
    <col min="11025" max="11025" width="20.85546875" customWidth="1"/>
    <col min="11026" max="11041" width="0" hidden="1" customWidth="1"/>
    <col min="11053" max="11053" width="17.42578125" customWidth="1"/>
    <col min="11265" max="11265" width="32.42578125" customWidth="1"/>
    <col min="11266" max="11266" width="22.42578125" customWidth="1"/>
    <col min="11267" max="11267" width="21.42578125" customWidth="1"/>
    <col min="11268" max="11268" width="21.140625" customWidth="1"/>
    <col min="11269" max="11271" width="0" hidden="1" customWidth="1"/>
    <col min="11272" max="11272" width="15.5703125" customWidth="1"/>
    <col min="11273" max="11275" width="0" hidden="1" customWidth="1"/>
    <col min="11276" max="11276" width="16.140625" customWidth="1"/>
    <col min="11277" max="11280" width="0" hidden="1" customWidth="1"/>
    <col min="11281" max="11281" width="20.85546875" customWidth="1"/>
    <col min="11282" max="11297" width="0" hidden="1" customWidth="1"/>
    <col min="11309" max="11309" width="17.42578125" customWidth="1"/>
    <col min="11521" max="11521" width="32.42578125" customWidth="1"/>
    <col min="11522" max="11522" width="22.42578125" customWidth="1"/>
    <col min="11523" max="11523" width="21.42578125" customWidth="1"/>
    <col min="11524" max="11524" width="21.140625" customWidth="1"/>
    <col min="11525" max="11527" width="0" hidden="1" customWidth="1"/>
    <col min="11528" max="11528" width="15.5703125" customWidth="1"/>
    <col min="11529" max="11531" width="0" hidden="1" customWidth="1"/>
    <col min="11532" max="11532" width="16.140625" customWidth="1"/>
    <col min="11533" max="11536" width="0" hidden="1" customWidth="1"/>
    <col min="11537" max="11537" width="20.85546875" customWidth="1"/>
    <col min="11538" max="11553" width="0" hidden="1" customWidth="1"/>
    <col min="11565" max="11565" width="17.42578125" customWidth="1"/>
    <col min="11777" max="11777" width="32.42578125" customWidth="1"/>
    <col min="11778" max="11778" width="22.42578125" customWidth="1"/>
    <col min="11779" max="11779" width="21.42578125" customWidth="1"/>
    <col min="11780" max="11780" width="21.140625" customWidth="1"/>
    <col min="11781" max="11783" width="0" hidden="1" customWidth="1"/>
    <col min="11784" max="11784" width="15.5703125" customWidth="1"/>
    <col min="11785" max="11787" width="0" hidden="1" customWidth="1"/>
    <col min="11788" max="11788" width="16.140625" customWidth="1"/>
    <col min="11789" max="11792" width="0" hidden="1" customWidth="1"/>
    <col min="11793" max="11793" width="20.85546875" customWidth="1"/>
    <col min="11794" max="11809" width="0" hidden="1" customWidth="1"/>
    <col min="11821" max="11821" width="17.42578125" customWidth="1"/>
    <col min="12033" max="12033" width="32.42578125" customWidth="1"/>
    <col min="12034" max="12034" width="22.42578125" customWidth="1"/>
    <col min="12035" max="12035" width="21.42578125" customWidth="1"/>
    <col min="12036" max="12036" width="21.140625" customWidth="1"/>
    <col min="12037" max="12039" width="0" hidden="1" customWidth="1"/>
    <col min="12040" max="12040" width="15.5703125" customWidth="1"/>
    <col min="12041" max="12043" width="0" hidden="1" customWidth="1"/>
    <col min="12044" max="12044" width="16.140625" customWidth="1"/>
    <col min="12045" max="12048" width="0" hidden="1" customWidth="1"/>
    <col min="12049" max="12049" width="20.85546875" customWidth="1"/>
    <col min="12050" max="12065" width="0" hidden="1" customWidth="1"/>
    <col min="12077" max="12077" width="17.42578125" customWidth="1"/>
    <col min="12289" max="12289" width="32.42578125" customWidth="1"/>
    <col min="12290" max="12290" width="22.42578125" customWidth="1"/>
    <col min="12291" max="12291" width="21.42578125" customWidth="1"/>
    <col min="12292" max="12292" width="21.140625" customWidth="1"/>
    <col min="12293" max="12295" width="0" hidden="1" customWidth="1"/>
    <col min="12296" max="12296" width="15.5703125" customWidth="1"/>
    <col min="12297" max="12299" width="0" hidden="1" customWidth="1"/>
    <col min="12300" max="12300" width="16.140625" customWidth="1"/>
    <col min="12301" max="12304" width="0" hidden="1" customWidth="1"/>
    <col min="12305" max="12305" width="20.85546875" customWidth="1"/>
    <col min="12306" max="12321" width="0" hidden="1" customWidth="1"/>
    <col min="12333" max="12333" width="17.42578125" customWidth="1"/>
    <col min="12545" max="12545" width="32.42578125" customWidth="1"/>
    <col min="12546" max="12546" width="22.42578125" customWidth="1"/>
    <col min="12547" max="12547" width="21.42578125" customWidth="1"/>
    <col min="12548" max="12548" width="21.140625" customWidth="1"/>
    <col min="12549" max="12551" width="0" hidden="1" customWidth="1"/>
    <col min="12552" max="12552" width="15.5703125" customWidth="1"/>
    <col min="12553" max="12555" width="0" hidden="1" customWidth="1"/>
    <col min="12556" max="12556" width="16.140625" customWidth="1"/>
    <col min="12557" max="12560" width="0" hidden="1" customWidth="1"/>
    <col min="12561" max="12561" width="20.85546875" customWidth="1"/>
    <col min="12562" max="12577" width="0" hidden="1" customWidth="1"/>
    <col min="12589" max="12589" width="17.42578125" customWidth="1"/>
    <col min="12801" max="12801" width="32.42578125" customWidth="1"/>
    <col min="12802" max="12802" width="22.42578125" customWidth="1"/>
    <col min="12803" max="12803" width="21.42578125" customWidth="1"/>
    <col min="12804" max="12804" width="21.140625" customWidth="1"/>
    <col min="12805" max="12807" width="0" hidden="1" customWidth="1"/>
    <col min="12808" max="12808" width="15.5703125" customWidth="1"/>
    <col min="12809" max="12811" width="0" hidden="1" customWidth="1"/>
    <col min="12812" max="12812" width="16.140625" customWidth="1"/>
    <col min="12813" max="12816" width="0" hidden="1" customWidth="1"/>
    <col min="12817" max="12817" width="20.85546875" customWidth="1"/>
    <col min="12818" max="12833" width="0" hidden="1" customWidth="1"/>
    <col min="12845" max="12845" width="17.42578125" customWidth="1"/>
    <col min="13057" max="13057" width="32.42578125" customWidth="1"/>
    <col min="13058" max="13058" width="22.42578125" customWidth="1"/>
    <col min="13059" max="13059" width="21.42578125" customWidth="1"/>
    <col min="13060" max="13060" width="21.140625" customWidth="1"/>
    <col min="13061" max="13063" width="0" hidden="1" customWidth="1"/>
    <col min="13064" max="13064" width="15.5703125" customWidth="1"/>
    <col min="13065" max="13067" width="0" hidden="1" customWidth="1"/>
    <col min="13068" max="13068" width="16.140625" customWidth="1"/>
    <col min="13069" max="13072" width="0" hidden="1" customWidth="1"/>
    <col min="13073" max="13073" width="20.85546875" customWidth="1"/>
    <col min="13074" max="13089" width="0" hidden="1" customWidth="1"/>
    <col min="13101" max="13101" width="17.42578125" customWidth="1"/>
    <col min="13313" max="13313" width="32.42578125" customWidth="1"/>
    <col min="13314" max="13314" width="22.42578125" customWidth="1"/>
    <col min="13315" max="13315" width="21.42578125" customWidth="1"/>
    <col min="13316" max="13316" width="21.140625" customWidth="1"/>
    <col min="13317" max="13319" width="0" hidden="1" customWidth="1"/>
    <col min="13320" max="13320" width="15.5703125" customWidth="1"/>
    <col min="13321" max="13323" width="0" hidden="1" customWidth="1"/>
    <col min="13324" max="13324" width="16.140625" customWidth="1"/>
    <col min="13325" max="13328" width="0" hidden="1" customWidth="1"/>
    <col min="13329" max="13329" width="20.85546875" customWidth="1"/>
    <col min="13330" max="13345" width="0" hidden="1" customWidth="1"/>
    <col min="13357" max="13357" width="17.42578125" customWidth="1"/>
    <col min="13569" max="13569" width="32.42578125" customWidth="1"/>
    <col min="13570" max="13570" width="22.42578125" customWidth="1"/>
    <col min="13571" max="13571" width="21.42578125" customWidth="1"/>
    <col min="13572" max="13572" width="21.140625" customWidth="1"/>
    <col min="13573" max="13575" width="0" hidden="1" customWidth="1"/>
    <col min="13576" max="13576" width="15.5703125" customWidth="1"/>
    <col min="13577" max="13579" width="0" hidden="1" customWidth="1"/>
    <col min="13580" max="13580" width="16.140625" customWidth="1"/>
    <col min="13581" max="13584" width="0" hidden="1" customWidth="1"/>
    <col min="13585" max="13585" width="20.85546875" customWidth="1"/>
    <col min="13586" max="13601" width="0" hidden="1" customWidth="1"/>
    <col min="13613" max="13613" width="17.42578125" customWidth="1"/>
    <col min="13825" max="13825" width="32.42578125" customWidth="1"/>
    <col min="13826" max="13826" width="22.42578125" customWidth="1"/>
    <col min="13827" max="13827" width="21.42578125" customWidth="1"/>
    <col min="13828" max="13828" width="21.140625" customWidth="1"/>
    <col min="13829" max="13831" width="0" hidden="1" customWidth="1"/>
    <col min="13832" max="13832" width="15.5703125" customWidth="1"/>
    <col min="13833" max="13835" width="0" hidden="1" customWidth="1"/>
    <col min="13836" max="13836" width="16.140625" customWidth="1"/>
    <col min="13837" max="13840" width="0" hidden="1" customWidth="1"/>
    <col min="13841" max="13841" width="20.85546875" customWidth="1"/>
    <col min="13842" max="13857" width="0" hidden="1" customWidth="1"/>
    <col min="13869" max="13869" width="17.42578125" customWidth="1"/>
    <col min="14081" max="14081" width="32.42578125" customWidth="1"/>
    <col min="14082" max="14082" width="22.42578125" customWidth="1"/>
    <col min="14083" max="14083" width="21.42578125" customWidth="1"/>
    <col min="14084" max="14084" width="21.140625" customWidth="1"/>
    <col min="14085" max="14087" width="0" hidden="1" customWidth="1"/>
    <col min="14088" max="14088" width="15.5703125" customWidth="1"/>
    <col min="14089" max="14091" width="0" hidden="1" customWidth="1"/>
    <col min="14092" max="14092" width="16.140625" customWidth="1"/>
    <col min="14093" max="14096" width="0" hidden="1" customWidth="1"/>
    <col min="14097" max="14097" width="20.85546875" customWidth="1"/>
    <col min="14098" max="14113" width="0" hidden="1" customWidth="1"/>
    <col min="14125" max="14125" width="17.42578125" customWidth="1"/>
    <col min="14337" max="14337" width="32.42578125" customWidth="1"/>
    <col min="14338" max="14338" width="22.42578125" customWidth="1"/>
    <col min="14339" max="14339" width="21.42578125" customWidth="1"/>
    <col min="14340" max="14340" width="21.140625" customWidth="1"/>
    <col min="14341" max="14343" width="0" hidden="1" customWidth="1"/>
    <col min="14344" max="14344" width="15.5703125" customWidth="1"/>
    <col min="14345" max="14347" width="0" hidden="1" customWidth="1"/>
    <col min="14348" max="14348" width="16.140625" customWidth="1"/>
    <col min="14349" max="14352" width="0" hidden="1" customWidth="1"/>
    <col min="14353" max="14353" width="20.85546875" customWidth="1"/>
    <col min="14354" max="14369" width="0" hidden="1" customWidth="1"/>
    <col min="14381" max="14381" width="17.42578125" customWidth="1"/>
    <col min="14593" max="14593" width="32.42578125" customWidth="1"/>
    <col min="14594" max="14594" width="22.42578125" customWidth="1"/>
    <col min="14595" max="14595" width="21.42578125" customWidth="1"/>
    <col min="14596" max="14596" width="21.140625" customWidth="1"/>
    <col min="14597" max="14599" width="0" hidden="1" customWidth="1"/>
    <col min="14600" max="14600" width="15.5703125" customWidth="1"/>
    <col min="14601" max="14603" width="0" hidden="1" customWidth="1"/>
    <col min="14604" max="14604" width="16.140625" customWidth="1"/>
    <col min="14605" max="14608" width="0" hidden="1" customWidth="1"/>
    <col min="14609" max="14609" width="20.85546875" customWidth="1"/>
    <col min="14610" max="14625" width="0" hidden="1" customWidth="1"/>
    <col min="14637" max="14637" width="17.42578125" customWidth="1"/>
    <col min="14849" max="14849" width="32.42578125" customWidth="1"/>
    <col min="14850" max="14850" width="22.42578125" customWidth="1"/>
    <col min="14851" max="14851" width="21.42578125" customWidth="1"/>
    <col min="14852" max="14852" width="21.140625" customWidth="1"/>
    <col min="14853" max="14855" width="0" hidden="1" customWidth="1"/>
    <col min="14856" max="14856" width="15.5703125" customWidth="1"/>
    <col min="14857" max="14859" width="0" hidden="1" customWidth="1"/>
    <col min="14860" max="14860" width="16.140625" customWidth="1"/>
    <col min="14861" max="14864" width="0" hidden="1" customWidth="1"/>
    <col min="14865" max="14865" width="20.85546875" customWidth="1"/>
    <col min="14866" max="14881" width="0" hidden="1" customWidth="1"/>
    <col min="14893" max="14893" width="17.42578125" customWidth="1"/>
    <col min="15105" max="15105" width="32.42578125" customWidth="1"/>
    <col min="15106" max="15106" width="22.42578125" customWidth="1"/>
    <col min="15107" max="15107" width="21.42578125" customWidth="1"/>
    <col min="15108" max="15108" width="21.140625" customWidth="1"/>
    <col min="15109" max="15111" width="0" hidden="1" customWidth="1"/>
    <col min="15112" max="15112" width="15.5703125" customWidth="1"/>
    <col min="15113" max="15115" width="0" hidden="1" customWidth="1"/>
    <col min="15116" max="15116" width="16.140625" customWidth="1"/>
    <col min="15117" max="15120" width="0" hidden="1" customWidth="1"/>
    <col min="15121" max="15121" width="20.85546875" customWidth="1"/>
    <col min="15122" max="15137" width="0" hidden="1" customWidth="1"/>
    <col min="15149" max="15149" width="17.42578125" customWidth="1"/>
    <col min="15361" max="15361" width="32.42578125" customWidth="1"/>
    <col min="15362" max="15362" width="22.42578125" customWidth="1"/>
    <col min="15363" max="15363" width="21.42578125" customWidth="1"/>
    <col min="15364" max="15364" width="21.140625" customWidth="1"/>
    <col min="15365" max="15367" width="0" hidden="1" customWidth="1"/>
    <col min="15368" max="15368" width="15.5703125" customWidth="1"/>
    <col min="15369" max="15371" width="0" hidden="1" customWidth="1"/>
    <col min="15372" max="15372" width="16.140625" customWidth="1"/>
    <col min="15373" max="15376" width="0" hidden="1" customWidth="1"/>
    <col min="15377" max="15377" width="20.85546875" customWidth="1"/>
    <col min="15378" max="15393" width="0" hidden="1" customWidth="1"/>
    <col min="15405" max="15405" width="17.42578125" customWidth="1"/>
    <col min="15617" max="15617" width="32.42578125" customWidth="1"/>
    <col min="15618" max="15618" width="22.42578125" customWidth="1"/>
    <col min="15619" max="15619" width="21.42578125" customWidth="1"/>
    <col min="15620" max="15620" width="21.140625" customWidth="1"/>
    <col min="15621" max="15623" width="0" hidden="1" customWidth="1"/>
    <col min="15624" max="15624" width="15.5703125" customWidth="1"/>
    <col min="15625" max="15627" width="0" hidden="1" customWidth="1"/>
    <col min="15628" max="15628" width="16.140625" customWidth="1"/>
    <col min="15629" max="15632" width="0" hidden="1" customWidth="1"/>
    <col min="15633" max="15633" width="20.85546875" customWidth="1"/>
    <col min="15634" max="15649" width="0" hidden="1" customWidth="1"/>
    <col min="15661" max="15661" width="17.42578125" customWidth="1"/>
    <col min="15873" max="15873" width="32.42578125" customWidth="1"/>
    <col min="15874" max="15874" width="22.42578125" customWidth="1"/>
    <col min="15875" max="15875" width="21.42578125" customWidth="1"/>
    <col min="15876" max="15876" width="21.140625" customWidth="1"/>
    <col min="15877" max="15879" width="0" hidden="1" customWidth="1"/>
    <col min="15880" max="15880" width="15.5703125" customWidth="1"/>
    <col min="15881" max="15883" width="0" hidden="1" customWidth="1"/>
    <col min="15884" max="15884" width="16.140625" customWidth="1"/>
    <col min="15885" max="15888" width="0" hidden="1" customWidth="1"/>
    <col min="15889" max="15889" width="20.85546875" customWidth="1"/>
    <col min="15890" max="15905" width="0" hidden="1" customWidth="1"/>
    <col min="15917" max="15917" width="17.42578125" customWidth="1"/>
    <col min="16129" max="16129" width="32.42578125" customWidth="1"/>
    <col min="16130" max="16130" width="22.42578125" customWidth="1"/>
    <col min="16131" max="16131" width="21.42578125" customWidth="1"/>
    <col min="16132" max="16132" width="21.140625" customWidth="1"/>
    <col min="16133" max="16135" width="0" hidden="1" customWidth="1"/>
    <col min="16136" max="16136" width="15.5703125" customWidth="1"/>
    <col min="16137" max="16139" width="0" hidden="1" customWidth="1"/>
    <col min="16140" max="16140" width="16.140625" customWidth="1"/>
    <col min="16141" max="16144" width="0" hidden="1" customWidth="1"/>
    <col min="16145" max="16145" width="20.85546875" customWidth="1"/>
    <col min="16146" max="16161" width="0" hidden="1" customWidth="1"/>
    <col min="16173" max="16173" width="17.42578125" customWidth="1"/>
  </cols>
  <sheetData>
    <row r="2" spans="1:48" hidden="1">
      <c r="A2" s="139" t="s">
        <v>24</v>
      </c>
      <c r="B2" s="139" t="s">
        <v>810</v>
      </c>
      <c r="C2" s="139" t="s">
        <v>811</v>
      </c>
      <c r="D2" s="139" t="s">
        <v>812</v>
      </c>
      <c r="E2" s="139" t="s">
        <v>813</v>
      </c>
    </row>
    <row r="3" spans="1:48" ht="25.5" hidden="1">
      <c r="A3" t="s">
        <v>814</v>
      </c>
      <c r="B3" s="612" t="s">
        <v>815</v>
      </c>
      <c r="C3" t="s">
        <v>816</v>
      </c>
      <c r="D3" t="s">
        <v>817</v>
      </c>
      <c r="E3" t="s">
        <v>818</v>
      </c>
    </row>
    <row r="4" spans="1:48" hidden="1">
      <c r="A4">
        <v>2</v>
      </c>
      <c r="B4" s="612">
        <v>1</v>
      </c>
      <c r="M4">
        <f>L4*1.22</f>
        <v>0</v>
      </c>
    </row>
    <row r="5" spans="1:48" hidden="1"/>
    <row r="6" spans="1:48" ht="33" hidden="1" customHeight="1">
      <c r="A6" s="613" t="s">
        <v>819</v>
      </c>
      <c r="B6" s="1283" t="s">
        <v>820</v>
      </c>
      <c r="C6" s="1284"/>
      <c r="D6" s="1284"/>
      <c r="E6" s="1285"/>
      <c r="F6" s="614" t="s">
        <v>821</v>
      </c>
      <c r="G6" s="615">
        <v>1089</v>
      </c>
      <c r="H6" s="616"/>
    </row>
    <row r="7" spans="1:48" ht="15" hidden="1">
      <c r="A7" s="617" t="s">
        <v>822</v>
      </c>
      <c r="B7" s="1286" t="s">
        <v>823</v>
      </c>
      <c r="C7" s="1287"/>
      <c r="D7" s="1287"/>
      <c r="E7" s="1288"/>
      <c r="F7" s="614" t="s">
        <v>824</v>
      </c>
      <c r="G7" s="618">
        <v>45071</v>
      </c>
      <c r="H7" s="616"/>
    </row>
    <row r="8" spans="1:48" ht="15" hidden="1">
      <c r="A8" s="617" t="s">
        <v>825</v>
      </c>
      <c r="B8" s="1286" t="s">
        <v>826</v>
      </c>
      <c r="C8" s="1287"/>
      <c r="D8" s="1287"/>
      <c r="E8" s="1288"/>
      <c r="F8" s="614" t="s">
        <v>827</v>
      </c>
      <c r="G8" s="619">
        <v>1</v>
      </c>
      <c r="H8" s="616"/>
      <c r="Q8" s="620"/>
    </row>
    <row r="9" spans="1:48" ht="14.25" hidden="1">
      <c r="A9" s="619"/>
      <c r="B9" s="1289"/>
      <c r="C9" s="1290"/>
      <c r="D9" s="1290"/>
      <c r="E9" s="1291"/>
      <c r="F9" s="380"/>
      <c r="G9" s="380"/>
      <c r="H9" s="616"/>
      <c r="L9" s="612"/>
      <c r="Q9" s="621"/>
    </row>
    <row r="10" spans="1:48" hidden="1">
      <c r="Z10" s="340"/>
    </row>
    <row r="11" spans="1:48" hidden="1">
      <c r="B11" s="622"/>
      <c r="C11" s="622" t="s">
        <v>828</v>
      </c>
      <c r="M11" s="623"/>
      <c r="O11" s="623"/>
      <c r="Q11" s="623"/>
      <c r="V11" s="624"/>
    </row>
    <row r="12" spans="1:48" hidden="1">
      <c r="A12" t="s">
        <v>829</v>
      </c>
      <c r="B12" s="625"/>
      <c r="C12" s="626">
        <f>[2]Sheet4!C9</f>
        <v>16641331.516941976</v>
      </c>
      <c r="M12" s="623"/>
      <c r="O12" s="623"/>
      <c r="Q12" s="623"/>
      <c r="V12" s="627"/>
    </row>
    <row r="14" spans="1:48" ht="15.75">
      <c r="A14" s="1292" t="s">
        <v>830</v>
      </c>
      <c r="B14" s="1293"/>
      <c r="C14" s="1293"/>
      <c r="D14" s="1293"/>
      <c r="E14" s="1293"/>
      <c r="F14" s="1293"/>
      <c r="G14" s="1293"/>
      <c r="H14" s="1293"/>
      <c r="I14" s="1293"/>
      <c r="J14" s="1293"/>
      <c r="K14" s="1293"/>
      <c r="L14" s="1293"/>
      <c r="M14" s="1293"/>
      <c r="N14" s="1293"/>
      <c r="O14" s="1293"/>
      <c r="P14" s="1293"/>
      <c r="Q14" s="1293"/>
      <c r="R14" s="1293"/>
      <c r="S14" s="1293"/>
      <c r="T14" s="1293"/>
      <c r="U14" s="1293"/>
      <c r="V14" s="1293"/>
      <c r="W14" s="1293"/>
      <c r="X14" s="1293"/>
      <c r="Y14" s="1293"/>
      <c r="Z14" s="1293"/>
      <c r="AA14" s="1293"/>
      <c r="AB14" s="1293"/>
      <c r="AC14" s="1293"/>
      <c r="AD14" s="1293"/>
      <c r="AE14" s="1293"/>
      <c r="AF14" s="1293"/>
      <c r="AG14" s="1293"/>
    </row>
    <row r="15" spans="1:48" ht="22.7" customHeight="1">
      <c r="A15" s="628"/>
      <c r="B15" s="629"/>
      <c r="C15" s="630"/>
      <c r="D15" s="1282" t="s">
        <v>831</v>
      </c>
      <c r="E15" s="1282"/>
      <c r="F15" s="1282"/>
      <c r="G15" s="1282"/>
      <c r="H15" s="1282"/>
      <c r="I15" s="1282"/>
      <c r="J15" s="1282"/>
      <c r="K15" s="1282"/>
      <c r="L15" s="1282"/>
      <c r="M15" s="1282"/>
      <c r="N15" s="1282"/>
      <c r="O15" s="1282"/>
      <c r="P15" s="1282"/>
      <c r="Q15" s="1282"/>
      <c r="R15" s="1282"/>
      <c r="S15" s="1282"/>
      <c r="T15" s="1282"/>
      <c r="U15" s="1282"/>
      <c r="V15" s="1282"/>
      <c r="W15" s="1282"/>
      <c r="X15" s="1282"/>
      <c r="Y15" s="1282"/>
      <c r="Z15" s="1282"/>
      <c r="AA15" s="1282"/>
      <c r="AB15" s="1282"/>
      <c r="AC15" s="1282"/>
      <c r="AD15" s="1282"/>
      <c r="AE15" s="1282"/>
      <c r="AF15" s="1282"/>
      <c r="AG15" s="1282"/>
      <c r="AK15" s="1"/>
      <c r="AL15" s="631"/>
    </row>
    <row r="16" spans="1:48" s="636" customFormat="1" ht="44.45" customHeight="1">
      <c r="A16" s="632"/>
      <c r="B16" s="633" t="s">
        <v>832</v>
      </c>
      <c r="C16" s="634" t="s">
        <v>833</v>
      </c>
      <c r="D16" s="633" t="s">
        <v>834</v>
      </c>
      <c r="E16" s="633"/>
      <c r="F16" s="633"/>
      <c r="G16" s="633"/>
      <c r="H16" s="633" t="s">
        <v>835</v>
      </c>
      <c r="I16" s="633" t="s">
        <v>836</v>
      </c>
      <c r="J16" s="633">
        <v>3</v>
      </c>
      <c r="K16" s="633">
        <v>4</v>
      </c>
      <c r="L16" s="633" t="s">
        <v>837</v>
      </c>
      <c r="M16" s="633"/>
      <c r="N16" s="633"/>
      <c r="O16" s="633"/>
      <c r="P16" s="633"/>
      <c r="Q16" s="633" t="s">
        <v>838</v>
      </c>
      <c r="R16" s="633"/>
      <c r="S16" s="633"/>
      <c r="T16" s="633"/>
      <c r="U16" s="633"/>
      <c r="V16" s="633" t="s">
        <v>839</v>
      </c>
      <c r="W16" s="633"/>
      <c r="X16" s="633"/>
      <c r="Y16" s="633"/>
      <c r="Z16" s="633"/>
      <c r="AA16" s="633" t="s">
        <v>840</v>
      </c>
      <c r="AB16" s="633"/>
      <c r="AC16" s="633"/>
      <c r="AD16" s="633"/>
      <c r="AE16" s="633"/>
      <c r="AF16" s="633" t="s">
        <v>841</v>
      </c>
      <c r="AG16" s="633" t="s">
        <v>842</v>
      </c>
      <c r="AH16" s="635"/>
      <c r="AI16" s="635"/>
      <c r="AJ16" s="635"/>
      <c r="AK16" s="635"/>
      <c r="AL16" s="635"/>
      <c r="AM16" s="635"/>
      <c r="AN16" s="635"/>
      <c r="AO16" s="635"/>
      <c r="AP16" s="635"/>
      <c r="AQ16" s="635"/>
      <c r="AR16" s="635"/>
      <c r="AS16" s="635"/>
      <c r="AT16" s="635"/>
      <c r="AU16" s="635"/>
      <c r="AV16" s="635"/>
    </row>
    <row r="17" spans="1:48" s="636" customFormat="1" ht="20.45" customHeight="1">
      <c r="A17" s="637" t="s">
        <v>843</v>
      </c>
      <c r="B17" s="638"/>
      <c r="C17" s="639"/>
      <c r="D17" s="640">
        <v>0</v>
      </c>
      <c r="E17" s="640"/>
      <c r="F17" s="640"/>
      <c r="G17" s="640"/>
      <c r="H17" s="640">
        <v>1</v>
      </c>
      <c r="I17" s="640">
        <v>2</v>
      </c>
      <c r="J17" s="640">
        <v>3</v>
      </c>
      <c r="K17" s="640">
        <v>4</v>
      </c>
      <c r="L17" s="640">
        <v>5</v>
      </c>
      <c r="M17" s="640">
        <v>6</v>
      </c>
      <c r="N17" s="640">
        <v>7</v>
      </c>
      <c r="O17" s="640">
        <v>8</v>
      </c>
      <c r="P17" s="640">
        <v>9</v>
      </c>
      <c r="Q17" s="640">
        <v>10</v>
      </c>
      <c r="R17" s="640">
        <v>11</v>
      </c>
      <c r="S17" s="640">
        <v>12</v>
      </c>
      <c r="T17" s="640">
        <v>13</v>
      </c>
      <c r="U17" s="640">
        <v>14</v>
      </c>
      <c r="V17" s="640">
        <v>15</v>
      </c>
      <c r="W17" s="640">
        <v>16</v>
      </c>
      <c r="X17" s="640">
        <v>17</v>
      </c>
      <c r="Y17" s="640">
        <v>18</v>
      </c>
      <c r="Z17" s="640">
        <v>19</v>
      </c>
      <c r="AA17" s="640">
        <v>20</v>
      </c>
      <c r="AB17" s="640">
        <v>21</v>
      </c>
      <c r="AC17" s="640">
        <v>22</v>
      </c>
      <c r="AD17" s="640">
        <v>23</v>
      </c>
      <c r="AE17" s="640">
        <v>24</v>
      </c>
      <c r="AF17" s="640">
        <v>25</v>
      </c>
      <c r="AG17" s="640">
        <v>25</v>
      </c>
      <c r="AH17" s="635"/>
      <c r="AI17" s="635"/>
      <c r="AJ17" s="635"/>
      <c r="AK17" s="635"/>
      <c r="AL17" s="635"/>
      <c r="AM17" s="635"/>
      <c r="AN17" s="635"/>
      <c r="AO17" s="635"/>
      <c r="AP17" s="635"/>
      <c r="AQ17" s="635"/>
      <c r="AR17" s="635"/>
      <c r="AS17" s="635"/>
      <c r="AT17" s="635"/>
      <c r="AU17" s="635"/>
      <c r="AV17" s="635"/>
    </row>
    <row r="18" spans="1:48">
      <c r="A18" s="641" t="s">
        <v>844</v>
      </c>
      <c r="B18" s="642">
        <f>SUM('[3] SUMMARY'!E14:E30)</f>
        <v>987749</v>
      </c>
      <c r="C18" s="643">
        <v>0.05</v>
      </c>
      <c r="D18" s="644">
        <v>0</v>
      </c>
      <c r="E18" s="448"/>
      <c r="F18" s="448"/>
      <c r="G18" s="448"/>
      <c r="H18" s="645">
        <f>(FV($C$18,H17,0,-$B$18))-$B$18</f>
        <v>49387.45000000007</v>
      </c>
      <c r="I18" s="645">
        <f t="shared" ref="I18:AF18" si="0">(FV($C$18,I17,0,-$B$18))-$B$18</f>
        <v>101244.27249999996</v>
      </c>
      <c r="J18" s="645">
        <f t="shared" si="0"/>
        <v>155693.93612500024</v>
      </c>
      <c r="K18" s="645">
        <f t="shared" si="0"/>
        <v>212866.0829312501</v>
      </c>
      <c r="L18" s="645">
        <f>(FV($C$18,L17,0,-$B$18))-$B$18</f>
        <v>272896.83707781252</v>
      </c>
      <c r="M18" s="645">
        <f t="shared" si="0"/>
        <v>335929.12893170305</v>
      </c>
      <c r="N18" s="645">
        <f t="shared" si="0"/>
        <v>402113.03537828848</v>
      </c>
      <c r="O18" s="645">
        <f t="shared" si="0"/>
        <v>471606.13714720285</v>
      </c>
      <c r="P18" s="645">
        <f t="shared" si="0"/>
        <v>544573.89400456287</v>
      </c>
      <c r="Q18" s="645">
        <f t="shared" si="0"/>
        <v>621190.03870479111</v>
      </c>
      <c r="R18" s="645">
        <f t="shared" si="0"/>
        <v>701636.99064003071</v>
      </c>
      <c r="S18" s="645">
        <f t="shared" si="0"/>
        <v>786106.29017203208</v>
      </c>
      <c r="T18" s="645">
        <f t="shared" si="0"/>
        <v>874799.05468063406</v>
      </c>
      <c r="U18" s="645">
        <f t="shared" si="0"/>
        <v>967926.45741466526</v>
      </c>
      <c r="V18" s="645">
        <f t="shared" si="0"/>
        <v>1065710.2302853991</v>
      </c>
      <c r="W18" s="645">
        <f t="shared" si="0"/>
        <v>1168383.1917996691</v>
      </c>
      <c r="X18" s="645">
        <f t="shared" si="0"/>
        <v>1276189.8013896528</v>
      </c>
      <c r="Y18" s="645">
        <f t="shared" si="0"/>
        <v>1389386.7414591354</v>
      </c>
      <c r="Z18" s="645">
        <f t="shared" si="0"/>
        <v>1508243.528532092</v>
      </c>
      <c r="AA18" s="645">
        <f t="shared" si="0"/>
        <v>1633043.1549586966</v>
      </c>
      <c r="AB18" s="645">
        <f t="shared" si="0"/>
        <v>1764082.7627066313</v>
      </c>
      <c r="AC18" s="645">
        <f t="shared" si="0"/>
        <v>1901674.3508419627</v>
      </c>
      <c r="AD18" s="645">
        <f t="shared" si="0"/>
        <v>2046145.5183840613</v>
      </c>
      <c r="AE18" s="645">
        <f t="shared" si="0"/>
        <v>2197840.2443032642</v>
      </c>
      <c r="AF18" s="645">
        <f t="shared" si="0"/>
        <v>2357119.7065184275</v>
      </c>
      <c r="AG18" s="646">
        <f>(FV(C18,AG17,0,-B18))</f>
        <v>3344868.7065184275</v>
      </c>
      <c r="AP18" s="340"/>
      <c r="AQ18" s="647"/>
      <c r="AR18" s="340"/>
      <c r="AS18" s="340"/>
      <c r="AT18" s="340"/>
      <c r="AU18" s="340"/>
    </row>
    <row r="19" spans="1:48">
      <c r="A19" s="641" t="s">
        <v>845</v>
      </c>
      <c r="B19" s="642">
        <f>SUM('[3] SUMMARY'!E32)</f>
        <v>0</v>
      </c>
      <c r="C19" s="643">
        <v>0.01</v>
      </c>
      <c r="D19" s="644">
        <v>0</v>
      </c>
      <c r="E19" s="448"/>
      <c r="F19" s="448"/>
      <c r="G19" s="448"/>
      <c r="H19" s="645">
        <f>(FV($C$19,H17,0,-$B$19))-$B$19</f>
        <v>0</v>
      </c>
      <c r="I19" s="645">
        <f t="shared" ref="I19:AF19" si="1">(FV($C$19,I17,0,-$B$19))-$B$19</f>
        <v>0</v>
      </c>
      <c r="J19" s="645">
        <f t="shared" si="1"/>
        <v>0</v>
      </c>
      <c r="K19" s="645">
        <f t="shared" si="1"/>
        <v>0</v>
      </c>
      <c r="L19" s="645">
        <f t="shared" si="1"/>
        <v>0</v>
      </c>
      <c r="M19" s="645">
        <f t="shared" si="1"/>
        <v>0</v>
      </c>
      <c r="N19" s="645">
        <f t="shared" si="1"/>
        <v>0</v>
      </c>
      <c r="O19" s="645">
        <f t="shared" si="1"/>
        <v>0</v>
      </c>
      <c r="P19" s="645">
        <f t="shared" si="1"/>
        <v>0</v>
      </c>
      <c r="Q19" s="645">
        <f t="shared" si="1"/>
        <v>0</v>
      </c>
      <c r="R19" s="645">
        <f t="shared" si="1"/>
        <v>0</v>
      </c>
      <c r="S19" s="645">
        <f t="shared" si="1"/>
        <v>0</v>
      </c>
      <c r="T19" s="645">
        <f t="shared" si="1"/>
        <v>0</v>
      </c>
      <c r="U19" s="645">
        <f t="shared" si="1"/>
        <v>0</v>
      </c>
      <c r="V19" s="645">
        <f t="shared" si="1"/>
        <v>0</v>
      </c>
      <c r="W19" s="645">
        <f t="shared" si="1"/>
        <v>0</v>
      </c>
      <c r="X19" s="645">
        <f t="shared" si="1"/>
        <v>0</v>
      </c>
      <c r="Y19" s="645">
        <f t="shared" si="1"/>
        <v>0</v>
      </c>
      <c r="Z19" s="645">
        <f t="shared" si="1"/>
        <v>0</v>
      </c>
      <c r="AA19" s="645">
        <f t="shared" si="1"/>
        <v>0</v>
      </c>
      <c r="AB19" s="645">
        <f t="shared" si="1"/>
        <v>0</v>
      </c>
      <c r="AC19" s="645">
        <f t="shared" si="1"/>
        <v>0</v>
      </c>
      <c r="AD19" s="645">
        <f t="shared" si="1"/>
        <v>0</v>
      </c>
      <c r="AE19" s="645">
        <f t="shared" si="1"/>
        <v>0</v>
      </c>
      <c r="AF19" s="645">
        <f t="shared" si="1"/>
        <v>0</v>
      </c>
      <c r="AG19" s="646">
        <f>(FV(C19,AG17,0,-B19))</f>
        <v>0</v>
      </c>
      <c r="AP19" s="340"/>
      <c r="AQ19" s="647"/>
      <c r="AR19" s="340"/>
      <c r="AS19" s="340"/>
      <c r="AT19" s="340"/>
    </row>
    <row r="20" spans="1:48" hidden="1">
      <c r="A20" s="448" t="s">
        <v>846</v>
      </c>
      <c r="B20" s="642">
        <f>[4]Summary!F19</f>
        <v>3424900</v>
      </c>
      <c r="C20" s="643">
        <v>0</v>
      </c>
      <c r="D20" s="644">
        <v>0</v>
      </c>
      <c r="E20" s="448"/>
      <c r="F20" s="448"/>
      <c r="G20" s="448"/>
      <c r="H20" s="645">
        <f>(FV($C$20,H17,0,-$B$20))-$B$20</f>
        <v>0</v>
      </c>
      <c r="I20" s="645">
        <f t="shared" ref="I20:AF20" si="2">(FV($C$20,I17,0,-$B$20))-$B$20</f>
        <v>0</v>
      </c>
      <c r="J20" s="645">
        <f t="shared" si="2"/>
        <v>0</v>
      </c>
      <c r="K20" s="645">
        <f t="shared" si="2"/>
        <v>0</v>
      </c>
      <c r="L20" s="645">
        <f t="shared" si="2"/>
        <v>0</v>
      </c>
      <c r="M20" s="645">
        <f t="shared" si="2"/>
        <v>0</v>
      </c>
      <c r="N20" s="645">
        <f t="shared" si="2"/>
        <v>0</v>
      </c>
      <c r="O20" s="645">
        <f t="shared" si="2"/>
        <v>0</v>
      </c>
      <c r="P20" s="645">
        <f t="shared" si="2"/>
        <v>0</v>
      </c>
      <c r="Q20" s="645">
        <f t="shared" si="2"/>
        <v>0</v>
      </c>
      <c r="R20" s="645">
        <f t="shared" si="2"/>
        <v>0</v>
      </c>
      <c r="S20" s="645">
        <f t="shared" si="2"/>
        <v>0</v>
      </c>
      <c r="T20" s="645">
        <f t="shared" si="2"/>
        <v>0</v>
      </c>
      <c r="U20" s="645">
        <f t="shared" si="2"/>
        <v>0</v>
      </c>
      <c r="V20" s="645">
        <f t="shared" si="2"/>
        <v>0</v>
      </c>
      <c r="W20" s="645">
        <f t="shared" si="2"/>
        <v>0</v>
      </c>
      <c r="X20" s="645">
        <f t="shared" si="2"/>
        <v>0</v>
      </c>
      <c r="Y20" s="645">
        <f t="shared" si="2"/>
        <v>0</v>
      </c>
      <c r="Z20" s="645">
        <f t="shared" si="2"/>
        <v>0</v>
      </c>
      <c r="AA20" s="645">
        <f t="shared" si="2"/>
        <v>0</v>
      </c>
      <c r="AB20" s="645">
        <f t="shared" si="2"/>
        <v>0</v>
      </c>
      <c r="AC20" s="645">
        <f t="shared" si="2"/>
        <v>0</v>
      </c>
      <c r="AD20" s="645">
        <f t="shared" si="2"/>
        <v>0</v>
      </c>
      <c r="AE20" s="645">
        <f t="shared" si="2"/>
        <v>0</v>
      </c>
      <c r="AF20" s="645">
        <f t="shared" si="2"/>
        <v>0</v>
      </c>
      <c r="AG20" s="646">
        <f>(FV(C20,AG17,0,-B20))</f>
        <v>3424900</v>
      </c>
      <c r="AP20" s="340"/>
      <c r="AQ20" s="647"/>
      <c r="AR20" s="340"/>
      <c r="AS20" s="340"/>
      <c r="AT20" s="340"/>
    </row>
    <row r="21" spans="1:48" hidden="1">
      <c r="A21" s="448" t="s">
        <v>847</v>
      </c>
      <c r="B21" s="642">
        <f>'[4]B_RAW WATER DAM'!I177+'[4]1200H'!I143</f>
        <v>3075227.6799999997</v>
      </c>
      <c r="C21" s="643">
        <v>0</v>
      </c>
      <c r="D21" s="644">
        <v>0</v>
      </c>
      <c r="E21" s="448"/>
      <c r="F21" s="448"/>
      <c r="G21" s="448"/>
      <c r="H21" s="645">
        <f>(FV($C$21,H17,0,-$B$21))-$B$21</f>
        <v>0</v>
      </c>
      <c r="I21" s="645">
        <f t="shared" ref="I21:AF21" si="3">(FV($C$21,I17,0,-$B$21))-$B$21</f>
        <v>0</v>
      </c>
      <c r="J21" s="645">
        <f t="shared" si="3"/>
        <v>0</v>
      </c>
      <c r="K21" s="645">
        <f t="shared" si="3"/>
        <v>0</v>
      </c>
      <c r="L21" s="645">
        <f t="shared" si="3"/>
        <v>0</v>
      </c>
      <c r="M21" s="645">
        <f t="shared" si="3"/>
        <v>0</v>
      </c>
      <c r="N21" s="645">
        <f t="shared" si="3"/>
        <v>0</v>
      </c>
      <c r="O21" s="645">
        <f t="shared" si="3"/>
        <v>0</v>
      </c>
      <c r="P21" s="645">
        <f t="shared" si="3"/>
        <v>0</v>
      </c>
      <c r="Q21" s="645">
        <f t="shared" si="3"/>
        <v>0</v>
      </c>
      <c r="R21" s="645">
        <f t="shared" si="3"/>
        <v>0</v>
      </c>
      <c r="S21" s="645">
        <f t="shared" si="3"/>
        <v>0</v>
      </c>
      <c r="T21" s="645">
        <f t="shared" si="3"/>
        <v>0</v>
      </c>
      <c r="U21" s="645">
        <f t="shared" si="3"/>
        <v>0</v>
      </c>
      <c r="V21" s="645">
        <f t="shared" si="3"/>
        <v>0</v>
      </c>
      <c r="W21" s="645">
        <f t="shared" si="3"/>
        <v>0</v>
      </c>
      <c r="X21" s="645">
        <f t="shared" si="3"/>
        <v>0</v>
      </c>
      <c r="Y21" s="645">
        <f t="shared" si="3"/>
        <v>0</v>
      </c>
      <c r="Z21" s="645">
        <f t="shared" si="3"/>
        <v>0</v>
      </c>
      <c r="AA21" s="645">
        <f t="shared" si="3"/>
        <v>0</v>
      </c>
      <c r="AB21" s="645">
        <f t="shared" si="3"/>
        <v>0</v>
      </c>
      <c r="AC21" s="645">
        <f t="shared" si="3"/>
        <v>0</v>
      </c>
      <c r="AD21" s="645">
        <f t="shared" si="3"/>
        <v>0</v>
      </c>
      <c r="AE21" s="645">
        <f t="shared" si="3"/>
        <v>0</v>
      </c>
      <c r="AF21" s="645">
        <f t="shared" si="3"/>
        <v>0</v>
      </c>
      <c r="AG21" s="646">
        <f>(FV(C21,AG17,0,-B21))</f>
        <v>3075227.6799999997</v>
      </c>
      <c r="AP21" s="340"/>
      <c r="AQ21" s="647"/>
      <c r="AR21" s="340"/>
      <c r="AS21" s="340"/>
      <c r="AT21" s="340"/>
    </row>
    <row r="22" spans="1:48" s="139" customFormat="1">
      <c r="A22" s="648" t="s">
        <v>848</v>
      </c>
      <c r="B22" s="649">
        <f>SUM(B18:B21)</f>
        <v>7487876.6799999997</v>
      </c>
      <c r="C22" s="650"/>
      <c r="D22" s="651">
        <f>SUM(D17:D20)</f>
        <v>0</v>
      </c>
      <c r="E22" s="655"/>
      <c r="F22" s="655"/>
      <c r="G22" s="655"/>
      <c r="H22" s="646">
        <f>SUM(H18:H21)</f>
        <v>49387.45000000007</v>
      </c>
      <c r="I22" s="646">
        <f t="shared" ref="I22:AE22" si="4">SUM(I17:I21)</f>
        <v>101246.27249999996</v>
      </c>
      <c r="J22" s="646">
        <f t="shared" si="4"/>
        <v>155696.93612500024</v>
      </c>
      <c r="K22" s="646">
        <f t="shared" si="4"/>
        <v>212870.0829312501</v>
      </c>
      <c r="L22" s="646">
        <f>SUM(L18:L21)</f>
        <v>272896.83707781252</v>
      </c>
      <c r="M22" s="646">
        <f t="shared" si="4"/>
        <v>335935.12893170305</v>
      </c>
      <c r="N22" s="646">
        <f t="shared" si="4"/>
        <v>402120.03537828848</v>
      </c>
      <c r="O22" s="646">
        <f t="shared" si="4"/>
        <v>471614.13714720285</v>
      </c>
      <c r="P22" s="646">
        <f t="shared" si="4"/>
        <v>544582.89400456287</v>
      </c>
      <c r="Q22" s="646">
        <f>SUM(Q18:Q21)</f>
        <v>621190.03870479111</v>
      </c>
      <c r="R22" s="646">
        <f t="shared" si="4"/>
        <v>701647.99064003071</v>
      </c>
      <c r="S22" s="646">
        <f t="shared" si="4"/>
        <v>786118.29017203208</v>
      </c>
      <c r="T22" s="646">
        <f t="shared" si="4"/>
        <v>874812.05468063406</v>
      </c>
      <c r="U22" s="646">
        <f t="shared" si="4"/>
        <v>967940.45741466526</v>
      </c>
      <c r="V22" s="646">
        <f>SUM(V18:V21)</f>
        <v>1065710.2302853991</v>
      </c>
      <c r="W22" s="646">
        <f t="shared" si="4"/>
        <v>1168399.1917996691</v>
      </c>
      <c r="X22" s="646">
        <f t="shared" si="4"/>
        <v>1276206.8013896528</v>
      </c>
      <c r="Y22" s="646">
        <f t="shared" si="4"/>
        <v>1389404.7414591354</v>
      </c>
      <c r="Z22" s="646">
        <f t="shared" si="4"/>
        <v>1508262.528532092</v>
      </c>
      <c r="AA22" s="646">
        <f>SUM(AA18:AA21)</f>
        <v>1633043.1549586966</v>
      </c>
      <c r="AB22" s="646">
        <f t="shared" si="4"/>
        <v>1764103.7627066313</v>
      </c>
      <c r="AC22" s="646">
        <f t="shared" si="4"/>
        <v>1901696.3508419627</v>
      </c>
      <c r="AD22" s="646">
        <f t="shared" si="4"/>
        <v>2046168.5183840613</v>
      </c>
      <c r="AE22" s="646">
        <f t="shared" si="4"/>
        <v>2197864.2443032642</v>
      </c>
      <c r="AF22" s="646">
        <f>SUM(AF18:AF21)</f>
        <v>2357119.7065184275</v>
      </c>
      <c r="AG22" s="646">
        <f>SUM(AG18:AG21)</f>
        <v>9844996.3865184262</v>
      </c>
      <c r="AI22"/>
      <c r="AP22" s="652"/>
      <c r="AQ22" s="653"/>
      <c r="AR22" s="652"/>
      <c r="AS22" s="652"/>
      <c r="AT22" s="652"/>
    </row>
    <row r="23" spans="1:48" s="139" customFormat="1">
      <c r="A23" s="648"/>
      <c r="B23" s="649"/>
      <c r="C23" s="650"/>
      <c r="D23" s="651"/>
      <c r="E23" s="655"/>
      <c r="F23" s="655"/>
      <c r="G23" s="655"/>
      <c r="H23" s="654"/>
      <c r="I23" s="655"/>
      <c r="J23" s="655"/>
      <c r="K23" s="655"/>
      <c r="L23" s="655"/>
      <c r="M23" s="655"/>
      <c r="N23" s="655"/>
      <c r="O23" s="655"/>
      <c r="P23" s="655"/>
      <c r="Q23" s="655"/>
      <c r="R23" s="655"/>
      <c r="S23" s="655"/>
      <c r="T23" s="655"/>
      <c r="U23" s="655"/>
      <c r="V23" s="655"/>
      <c r="W23" s="655"/>
      <c r="X23" s="655"/>
      <c r="Y23" s="655"/>
      <c r="Z23" s="655"/>
      <c r="AA23" s="655"/>
      <c r="AB23" s="655"/>
      <c r="AC23" s="655"/>
      <c r="AD23" s="655"/>
      <c r="AE23" s="655"/>
      <c r="AF23" s="655"/>
      <c r="AG23" s="655"/>
      <c r="AP23" s="652"/>
      <c r="AQ23" s="653"/>
      <c r="AR23" s="652"/>
      <c r="AS23" s="652"/>
      <c r="AT23" s="652"/>
    </row>
    <row r="24" spans="1:48" ht="15.75">
      <c r="A24" s="656" t="s">
        <v>849</v>
      </c>
      <c r="B24" s="657"/>
      <c r="C24" s="658"/>
      <c r="D24" s="644"/>
      <c r="E24" s="448"/>
      <c r="F24" s="448"/>
      <c r="G24" s="448"/>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448"/>
      <c r="AP24" s="340"/>
      <c r="AQ24" s="647"/>
      <c r="AR24" s="340"/>
      <c r="AS24" s="620">
        <f>3.5/1.9</f>
        <v>1.8421052631578949</v>
      </c>
      <c r="AT24" s="340"/>
    </row>
    <row r="25" spans="1:48" s="139" customFormat="1">
      <c r="A25" s="648" t="s">
        <v>850</v>
      </c>
      <c r="B25" s="649">
        <v>237228.51495063838</v>
      </c>
      <c r="C25" s="659">
        <v>0.01</v>
      </c>
      <c r="D25" s="651">
        <v>0</v>
      </c>
      <c r="E25" s="655"/>
      <c r="F25" s="655"/>
      <c r="G25" s="655"/>
      <c r="H25" s="645">
        <f>FV(C25,H17,0,-B25)-B25</f>
        <v>2372.2851495063805</v>
      </c>
      <c r="I25" s="645">
        <f>FV(C25,I17,0,-B25)-B25</f>
        <v>4768.293150507845</v>
      </c>
      <c r="J25" s="645">
        <f>FV(C25,J17,0,-B25)-B25</f>
        <v>7188.2612315192819</v>
      </c>
      <c r="K25" s="645">
        <f>FV(C25,K17,0,-B25)-B25</f>
        <v>9632.4289933408727</v>
      </c>
      <c r="L25" s="645">
        <f>FV(C25,L17,0,-B25)-B25</f>
        <v>12101.038432780653</v>
      </c>
      <c r="M25" s="645">
        <f>FV(C25,M17,0,-B25)</f>
        <v>251822.84891725326</v>
      </c>
      <c r="N25" s="645">
        <f>FV(C25,N17,0,-B25)</f>
        <v>254341.07740642573</v>
      </c>
      <c r="O25" s="645">
        <f>FV(C25,O17,0,-B25)</f>
        <v>256884.48818049004</v>
      </c>
      <c r="P25" s="645">
        <f>FV(C25,P17,0,-B25)</f>
        <v>259453.33306229496</v>
      </c>
      <c r="Q25" s="645">
        <f>FV(C25,Q17,0,-B25)</f>
        <v>262047.86639291793</v>
      </c>
      <c r="R25" s="645">
        <f>FV(C25,R17,0,-B25)</f>
        <v>264668.34505684703</v>
      </c>
      <c r="S25" s="645">
        <f>FV(C25,S17,0,-B25)</f>
        <v>267315.02850741555</v>
      </c>
      <c r="T25" s="645">
        <f>FV(C25,T17,0,-B25)</f>
        <v>269988.17879248969</v>
      </c>
      <c r="U25" s="645">
        <f>FV(C25,U17,0,-B25)</f>
        <v>272688.0605804146</v>
      </c>
      <c r="V25" s="645">
        <f>FV(C25,V17,0,-B25)</f>
        <v>275414.9411862187</v>
      </c>
      <c r="W25" s="645">
        <f>FV(C25,W17,0,-B25)</f>
        <v>278169.09059808095</v>
      </c>
      <c r="X25" s="645">
        <f>FV(C25,X17,0,-B25)</f>
        <v>280950.78150406177</v>
      </c>
      <c r="Y25" s="645">
        <f>FV(C25,Y17,0,-B25)</f>
        <v>283760.28931910242</v>
      </c>
      <c r="Z25" s="645">
        <f>FV(C25,Z17,0,-B25)</f>
        <v>286597.8922122934</v>
      </c>
      <c r="AA25" s="645">
        <f>FV(C25,AA17,0,-B25)</f>
        <v>289463.87113441632</v>
      </c>
      <c r="AB25" s="645">
        <f>FV(C25,AB17,0,-B25)</f>
        <v>292358.50984576048</v>
      </c>
      <c r="AC25" s="645">
        <f>FV(C25,AC17,0,-B25)</f>
        <v>295282.09494421817</v>
      </c>
      <c r="AD25" s="645">
        <f>FV(C25,AD17,0,-B25)</f>
        <v>298234.91589366028</v>
      </c>
      <c r="AE25" s="645">
        <f>FV(C25,AE17,0,-B25)</f>
        <v>301217.26505259698</v>
      </c>
      <c r="AF25" s="645">
        <f>FV(C25,AF17,0,-B25)-B25</f>
        <v>67000.922752484592</v>
      </c>
      <c r="AG25" s="646">
        <f>FV(C25,AG17,0,-B25)</f>
        <v>304229.43770312297</v>
      </c>
      <c r="AP25" s="652"/>
      <c r="AQ25" s="653"/>
      <c r="AR25" s="652"/>
      <c r="AS25" s="621">
        <f>8788179.7*AS24</f>
        <v>16188752.078947369</v>
      </c>
      <c r="AT25" s="652"/>
    </row>
    <row r="26" spans="1:48" hidden="1">
      <c r="A26" s="448" t="s">
        <v>851</v>
      </c>
      <c r="B26" s="660">
        <f>B22+B25</f>
        <v>7725105.1949506383</v>
      </c>
      <c r="C26" s="643"/>
      <c r="D26" s="667"/>
      <c r="H26" s="668"/>
      <c r="I26" s="669"/>
      <c r="J26" s="669"/>
      <c r="K26" s="669"/>
      <c r="L26" s="669"/>
      <c r="M26" s="669"/>
      <c r="N26" s="669"/>
      <c r="O26" s="669"/>
      <c r="P26" s="669"/>
      <c r="Q26" s="669"/>
      <c r="R26" s="669"/>
      <c r="S26" s="669"/>
      <c r="T26" s="669"/>
      <c r="U26" s="669"/>
      <c r="V26" s="669"/>
      <c r="W26" s="669"/>
      <c r="X26" s="669"/>
      <c r="Y26" s="669"/>
      <c r="Z26" s="669"/>
      <c r="AA26" s="669"/>
      <c r="AB26" s="669"/>
      <c r="AC26" s="669"/>
      <c r="AD26" s="669"/>
      <c r="AE26" s="669"/>
      <c r="AF26" s="669"/>
      <c r="AG26" s="669"/>
      <c r="AP26" s="340"/>
      <c r="AQ26" s="647"/>
      <c r="AR26" s="340"/>
      <c r="AS26" s="340"/>
      <c r="AT26" s="340"/>
    </row>
    <row r="27" spans="1:48" hidden="1">
      <c r="A27" s="648" t="s">
        <v>852</v>
      </c>
      <c r="B27" s="661"/>
      <c r="C27" s="662"/>
      <c r="D27" s="644">
        <v>0</v>
      </c>
      <c r="E27" s="661"/>
      <c r="F27" s="661"/>
      <c r="G27" s="661"/>
      <c r="H27" s="646">
        <f t="shared" ref="H27:AF27" si="5">H22+H25</f>
        <v>51759.73514950645</v>
      </c>
      <c r="I27" s="646">
        <f t="shared" si="5"/>
        <v>106014.56565050781</v>
      </c>
      <c r="J27" s="646">
        <f t="shared" si="5"/>
        <v>162885.19735651952</v>
      </c>
      <c r="K27" s="646">
        <f t="shared" si="5"/>
        <v>222502.51192459097</v>
      </c>
      <c r="L27" s="646">
        <f t="shared" si="5"/>
        <v>284997.87551059318</v>
      </c>
      <c r="M27" s="646">
        <f t="shared" si="5"/>
        <v>587757.97784895636</v>
      </c>
      <c r="N27" s="646">
        <f t="shared" si="5"/>
        <v>656461.11278471421</v>
      </c>
      <c r="O27" s="646">
        <f t="shared" si="5"/>
        <v>728498.62532769283</v>
      </c>
      <c r="P27" s="646">
        <f t="shared" si="5"/>
        <v>804036.22706685786</v>
      </c>
      <c r="Q27" s="646">
        <f t="shared" si="5"/>
        <v>883237.90509770904</v>
      </c>
      <c r="R27" s="646">
        <f t="shared" si="5"/>
        <v>966316.33569687768</v>
      </c>
      <c r="S27" s="646">
        <f t="shared" si="5"/>
        <v>1053433.3186794478</v>
      </c>
      <c r="T27" s="646">
        <f t="shared" si="5"/>
        <v>1144800.2334731237</v>
      </c>
      <c r="U27" s="646">
        <f t="shared" si="5"/>
        <v>1240628.51799508</v>
      </c>
      <c r="V27" s="646">
        <f t="shared" si="5"/>
        <v>1341125.1714716179</v>
      </c>
      <c r="W27" s="646">
        <f t="shared" si="5"/>
        <v>1446568.2823977501</v>
      </c>
      <c r="X27" s="646">
        <f t="shared" si="5"/>
        <v>1557157.5828937145</v>
      </c>
      <c r="Y27" s="646">
        <f t="shared" si="5"/>
        <v>1673165.0307782379</v>
      </c>
      <c r="Z27" s="646">
        <f t="shared" si="5"/>
        <v>1794860.4207443853</v>
      </c>
      <c r="AA27" s="646">
        <f t="shared" si="5"/>
        <v>1922507.0260931128</v>
      </c>
      <c r="AB27" s="646">
        <f t="shared" si="5"/>
        <v>2056462.2725523917</v>
      </c>
      <c r="AC27" s="646">
        <f t="shared" si="5"/>
        <v>2196978.4457861809</v>
      </c>
      <c r="AD27" s="646">
        <f t="shared" si="5"/>
        <v>2344403.4342777217</v>
      </c>
      <c r="AE27" s="646">
        <f t="shared" si="5"/>
        <v>2499081.5093558612</v>
      </c>
      <c r="AF27" s="646">
        <f t="shared" si="5"/>
        <v>2424120.6292709121</v>
      </c>
      <c r="AG27" s="646">
        <f>AG22+AG25</f>
        <v>10149225.82422155</v>
      </c>
      <c r="AP27" s="340"/>
      <c r="AQ27" s="647"/>
      <c r="AR27" s="340"/>
      <c r="AS27" s="340"/>
      <c r="AT27" s="340"/>
    </row>
    <row r="28" spans="1:48" hidden="1">
      <c r="A28" s="648"/>
      <c r="B28" s="649"/>
      <c r="C28" s="663"/>
      <c r="D28" s="644"/>
      <c r="E28" s="448"/>
      <c r="F28" s="448"/>
      <c r="G28" s="448"/>
      <c r="H28" s="646"/>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P28" s="340"/>
      <c r="AQ28" s="647"/>
      <c r="AR28" s="340"/>
      <c r="AS28" s="340"/>
      <c r="AT28" s="340"/>
    </row>
    <row r="29" spans="1:48" hidden="1">
      <c r="A29" s="664">
        <f>AG22+AG25</f>
        <v>10149225.82422155</v>
      </c>
      <c r="B29" s="642"/>
      <c r="C29" s="665"/>
      <c r="D29" s="646">
        <v>0</v>
      </c>
      <c r="E29" s="646">
        <f t="shared" ref="E29:AF29" si="6">E27+$B$26</f>
        <v>7725105.1949506383</v>
      </c>
      <c r="F29" s="646">
        <f t="shared" si="6"/>
        <v>7725105.1949506383</v>
      </c>
      <c r="G29" s="646">
        <f t="shared" si="6"/>
        <v>7725105.1949506383</v>
      </c>
      <c r="H29" s="646">
        <f>H27+$B$26</f>
        <v>7776864.9301001448</v>
      </c>
      <c r="I29" s="646">
        <f t="shared" si="6"/>
        <v>7831119.7606011461</v>
      </c>
      <c r="J29" s="646">
        <f t="shared" si="6"/>
        <v>7887990.3923071576</v>
      </c>
      <c r="K29" s="646">
        <f t="shared" si="6"/>
        <v>7947607.7068752293</v>
      </c>
      <c r="L29" s="646">
        <f t="shared" si="6"/>
        <v>8010103.0704612313</v>
      </c>
      <c r="M29" s="646">
        <f t="shared" si="6"/>
        <v>8312863.1727995947</v>
      </c>
      <c r="N29" s="646">
        <f t="shared" si="6"/>
        <v>8381566.3077353528</v>
      </c>
      <c r="O29" s="646">
        <f t="shared" si="6"/>
        <v>8453603.8202783316</v>
      </c>
      <c r="P29" s="646">
        <f t="shared" si="6"/>
        <v>8529141.4220174961</v>
      </c>
      <c r="Q29" s="646">
        <f t="shared" si="6"/>
        <v>8608343.1000483483</v>
      </c>
      <c r="R29" s="646">
        <f t="shared" si="6"/>
        <v>8691421.5306475163</v>
      </c>
      <c r="S29" s="646">
        <f t="shared" si="6"/>
        <v>8778538.5136300866</v>
      </c>
      <c r="T29" s="646">
        <f t="shared" si="6"/>
        <v>8869905.4284237623</v>
      </c>
      <c r="U29" s="646">
        <f t="shared" si="6"/>
        <v>8965733.7129457183</v>
      </c>
      <c r="V29" s="646">
        <f t="shared" si="6"/>
        <v>9066230.3664222565</v>
      </c>
      <c r="W29" s="646">
        <f t="shared" si="6"/>
        <v>9171673.4773483891</v>
      </c>
      <c r="X29" s="646">
        <f t="shared" si="6"/>
        <v>9282262.7778443526</v>
      </c>
      <c r="Y29" s="646">
        <f t="shared" si="6"/>
        <v>9398270.2257288769</v>
      </c>
      <c r="Z29" s="646">
        <f t="shared" si="6"/>
        <v>9519965.6156950239</v>
      </c>
      <c r="AA29" s="646">
        <f t="shared" si="6"/>
        <v>9647612.2210437506</v>
      </c>
      <c r="AB29" s="646">
        <f t="shared" si="6"/>
        <v>9781567.4675030299</v>
      </c>
      <c r="AC29" s="646">
        <f t="shared" si="6"/>
        <v>9922083.6407368183</v>
      </c>
      <c r="AD29" s="646">
        <f t="shared" si="6"/>
        <v>10069508.629228361</v>
      </c>
      <c r="AE29" s="646">
        <f t="shared" si="6"/>
        <v>10224186.7043065</v>
      </c>
      <c r="AF29" s="646">
        <f t="shared" si="6"/>
        <v>10149225.824221551</v>
      </c>
      <c r="AG29" s="448"/>
      <c r="AP29" s="340"/>
      <c r="AQ29" s="647"/>
      <c r="AR29" s="340"/>
      <c r="AS29" s="340"/>
      <c r="AT29" s="340"/>
    </row>
    <row r="30" spans="1:48" ht="15" customHeight="1">
      <c r="B30" s="621"/>
      <c r="C30" s="620"/>
      <c r="D30" s="666"/>
      <c r="L30" s="666"/>
      <c r="Q30" s="666"/>
      <c r="V30" s="666"/>
      <c r="AA30" s="666"/>
      <c r="AF30" s="666"/>
      <c r="AP30" s="340"/>
      <c r="AQ30" s="647"/>
      <c r="AR30" s="340"/>
      <c r="AS30" s="340"/>
      <c r="AT30" s="340"/>
    </row>
    <row r="31" spans="1:48">
      <c r="B31" s="621"/>
      <c r="C31" s="620"/>
      <c r="D31" s="340"/>
      <c r="AP31" s="340"/>
      <c r="AQ31" s="647"/>
      <c r="AR31" s="340"/>
      <c r="AS31" s="340"/>
      <c r="AT31" s="340"/>
    </row>
    <row r="32" spans="1:48">
      <c r="B32" s="621"/>
      <c r="C32" s="620"/>
      <c r="D32" s="340"/>
      <c r="AP32" s="340"/>
      <c r="AQ32" s="647"/>
      <c r="AR32" s="340"/>
      <c r="AS32" s="340"/>
      <c r="AT32" s="340"/>
    </row>
    <row r="33" spans="2:46">
      <c r="B33" s="621"/>
      <c r="C33" s="620"/>
      <c r="D33" s="340"/>
      <c r="AP33" s="340"/>
      <c r="AQ33" s="647"/>
      <c r="AR33" s="340"/>
      <c r="AS33" s="340"/>
      <c r="AT33" s="340"/>
    </row>
    <row r="34" spans="2:46">
      <c r="B34" s="621"/>
      <c r="C34" s="620"/>
      <c r="D34" s="340"/>
      <c r="AP34" s="340"/>
      <c r="AQ34" s="647"/>
      <c r="AR34" s="340"/>
      <c r="AS34" s="340"/>
      <c r="AT34" s="340"/>
    </row>
    <row r="35" spans="2:46">
      <c r="B35" s="621"/>
      <c r="C35" s="620"/>
      <c r="D35" s="340"/>
      <c r="AP35" s="340"/>
      <c r="AQ35" s="647"/>
      <c r="AR35" s="340"/>
      <c r="AS35" s="340"/>
      <c r="AT35" s="340"/>
    </row>
    <row r="36" spans="2:46">
      <c r="B36" s="621"/>
      <c r="C36" s="620"/>
      <c r="D36" s="340"/>
      <c r="AP36" s="340"/>
      <c r="AQ36" s="647"/>
      <c r="AR36" s="340"/>
      <c r="AS36" s="340"/>
      <c r="AT36" s="340"/>
    </row>
    <row r="37" spans="2:46">
      <c r="B37" s="621"/>
      <c r="C37" s="620"/>
      <c r="D37" s="340"/>
      <c r="AP37" s="340"/>
      <c r="AQ37" s="647"/>
      <c r="AR37" s="340"/>
      <c r="AS37" s="340"/>
      <c r="AT37" s="340"/>
    </row>
    <row r="38" spans="2:46">
      <c r="B38" s="621"/>
      <c r="C38" s="620"/>
      <c r="D38" s="340"/>
      <c r="AP38" s="340"/>
      <c r="AQ38" s="647"/>
      <c r="AR38" s="340"/>
      <c r="AS38" s="340"/>
      <c r="AT38" s="340"/>
    </row>
    <row r="39" spans="2:46">
      <c r="B39" s="621"/>
      <c r="C39" s="620"/>
      <c r="D39" s="340"/>
      <c r="AP39" s="340"/>
      <c r="AQ39" s="647"/>
      <c r="AR39" s="340"/>
      <c r="AS39" s="340"/>
      <c r="AT39" s="340"/>
    </row>
    <row r="40" spans="2:46">
      <c r="B40" s="621"/>
      <c r="C40" s="620"/>
      <c r="D40" s="340"/>
      <c r="AP40" s="340"/>
      <c r="AQ40" s="647"/>
      <c r="AR40" s="340"/>
      <c r="AS40" s="340"/>
      <c r="AT40" s="340"/>
    </row>
    <row r="41" spans="2:46">
      <c r="B41" s="621"/>
      <c r="C41" s="620"/>
      <c r="D41" s="340"/>
      <c r="AP41" s="340"/>
      <c r="AQ41" s="647"/>
      <c r="AR41" s="340"/>
      <c r="AS41" s="340"/>
      <c r="AT41" s="340"/>
    </row>
    <row r="42" spans="2:46">
      <c r="B42" s="621"/>
      <c r="C42" s="620"/>
      <c r="D42" s="340"/>
      <c r="AP42" s="340"/>
      <c r="AQ42" s="647"/>
      <c r="AR42" s="340"/>
      <c r="AS42" s="340"/>
      <c r="AT42" s="340"/>
    </row>
    <row r="43" spans="2:46">
      <c r="B43" s="621"/>
      <c r="C43" s="620"/>
      <c r="D43" s="340"/>
      <c r="AP43" s="340"/>
      <c r="AQ43" s="647"/>
      <c r="AR43" s="340"/>
      <c r="AS43" s="340"/>
      <c r="AT43" s="340"/>
    </row>
    <row r="44" spans="2:46">
      <c r="B44" s="621"/>
      <c r="C44" s="620"/>
      <c r="D44" s="340"/>
      <c r="AP44" s="340"/>
      <c r="AQ44" s="647"/>
      <c r="AR44" s="340"/>
      <c r="AS44" s="340"/>
      <c r="AT44" s="340"/>
    </row>
    <row r="45" spans="2:46">
      <c r="B45" s="621"/>
      <c r="C45" s="620"/>
      <c r="D45" s="340"/>
      <c r="AP45" s="340"/>
      <c r="AQ45" s="647"/>
      <c r="AR45" s="340"/>
      <c r="AS45" s="340"/>
      <c r="AT45" s="340"/>
    </row>
    <row r="46" spans="2:46">
      <c r="B46" s="621"/>
      <c r="C46" s="620"/>
      <c r="D46" s="340"/>
      <c r="AP46" s="340"/>
      <c r="AQ46" s="647"/>
      <c r="AR46" s="340"/>
      <c r="AS46" s="340"/>
      <c r="AT46" s="340"/>
    </row>
    <row r="47" spans="2:46">
      <c r="B47" s="621"/>
      <c r="C47" s="620"/>
      <c r="D47" s="340"/>
      <c r="AP47" s="340"/>
      <c r="AQ47" s="647"/>
      <c r="AR47" s="340"/>
      <c r="AS47" s="340"/>
      <c r="AT47" s="340"/>
    </row>
    <row r="48" spans="2:46">
      <c r="B48" s="621"/>
      <c r="C48" s="620"/>
      <c r="D48" s="340"/>
      <c r="AP48" s="340"/>
      <c r="AQ48" s="647"/>
      <c r="AR48" s="340"/>
      <c r="AS48" s="340"/>
      <c r="AT48" s="340"/>
    </row>
    <row r="49" spans="2:46">
      <c r="B49" s="621"/>
      <c r="C49" s="620"/>
      <c r="D49" s="340"/>
      <c r="AP49" s="340"/>
      <c r="AQ49" s="647"/>
      <c r="AR49" s="340"/>
      <c r="AS49" s="340"/>
      <c r="AT49" s="340"/>
    </row>
    <row r="50" spans="2:46">
      <c r="B50" s="621"/>
      <c r="C50" s="620"/>
      <c r="D50" s="340"/>
      <c r="AP50" s="340"/>
      <c r="AQ50" s="647"/>
      <c r="AR50" s="340"/>
      <c r="AS50" s="340"/>
      <c r="AT50" s="340"/>
    </row>
    <row r="51" spans="2:46">
      <c r="B51" s="621"/>
      <c r="C51" s="620"/>
      <c r="D51" s="340"/>
      <c r="AP51" s="340"/>
      <c r="AQ51" s="647"/>
      <c r="AR51" s="340"/>
      <c r="AS51" s="340"/>
      <c r="AT51" s="340"/>
    </row>
    <row r="52" spans="2:46">
      <c r="B52" s="621"/>
      <c r="C52" s="620"/>
      <c r="D52" s="340"/>
      <c r="AP52" s="340"/>
      <c r="AQ52" s="647"/>
      <c r="AR52" s="340"/>
      <c r="AS52" s="340"/>
      <c r="AT52" s="340"/>
    </row>
    <row r="53" spans="2:46">
      <c r="B53" s="621"/>
      <c r="C53" s="620"/>
      <c r="D53" s="340"/>
      <c r="AP53" s="340"/>
      <c r="AQ53" s="647"/>
      <c r="AR53" s="340"/>
      <c r="AS53" s="340"/>
      <c r="AT53" s="340"/>
    </row>
    <row r="54" spans="2:46">
      <c r="B54" s="621"/>
      <c r="C54" s="620"/>
      <c r="D54" s="340"/>
      <c r="AP54" s="340"/>
      <c r="AQ54" s="647"/>
      <c r="AR54" s="340"/>
      <c r="AS54" s="340"/>
      <c r="AT54" s="340"/>
    </row>
    <row r="55" spans="2:46">
      <c r="B55" s="621"/>
      <c r="C55" s="620"/>
      <c r="D55" s="340"/>
      <c r="AP55" s="340"/>
      <c r="AQ55" s="647"/>
      <c r="AR55" s="340"/>
      <c r="AS55" s="340"/>
      <c r="AT55" s="340"/>
    </row>
    <row r="56" spans="2:46">
      <c r="B56" s="621"/>
      <c r="C56" s="620"/>
      <c r="D56" s="340"/>
      <c r="AP56" s="340"/>
      <c r="AQ56" s="647"/>
      <c r="AR56" s="340"/>
      <c r="AS56" s="340"/>
      <c r="AT56" s="340"/>
    </row>
  </sheetData>
  <mergeCells count="6">
    <mergeCell ref="D15:AG15"/>
    <mergeCell ref="B6:E6"/>
    <mergeCell ref="B7:E7"/>
    <mergeCell ref="B8:E8"/>
    <mergeCell ref="B9:E9"/>
    <mergeCell ref="A14:AG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0"/>
  <sheetViews>
    <sheetView view="pageBreakPreview" topLeftCell="A26" zoomScale="98" zoomScaleNormal="85" zoomScaleSheetLayoutView="98" zoomScalePageLayoutView="85" workbookViewId="0">
      <selection activeCell="L16" sqref="L16"/>
    </sheetView>
  </sheetViews>
  <sheetFormatPr defaultColWidth="8.7109375" defaultRowHeight="12.75"/>
  <cols>
    <col min="1" max="1" width="8.5703125" style="127" customWidth="1"/>
    <col min="2" max="2" width="6.85546875" style="127" customWidth="1"/>
    <col min="3" max="4" width="3.85546875" style="127" customWidth="1"/>
    <col min="5" max="5" width="31.140625" style="127" customWidth="1"/>
    <col min="6" max="6" width="5.42578125" style="127" customWidth="1"/>
    <col min="7" max="7" width="7.85546875" style="227" customWidth="1"/>
    <col min="8" max="8" width="9.42578125" style="127" customWidth="1"/>
    <col min="9" max="9" width="12.5703125" style="1155" customWidth="1"/>
    <col min="10" max="16384" width="8.7109375" style="127"/>
  </cols>
  <sheetData>
    <row r="1" spans="1:9" ht="12" customHeight="1">
      <c r="B1" s="162"/>
      <c r="C1" s="162"/>
      <c r="D1" s="162"/>
      <c r="E1" s="162"/>
      <c r="F1" s="150"/>
      <c r="G1" s="47"/>
      <c r="H1" s="27"/>
      <c r="I1" s="57" t="s">
        <v>63</v>
      </c>
    </row>
    <row r="2" spans="1:9" ht="12" customHeight="1">
      <c r="B2" s="162"/>
      <c r="C2" s="162"/>
      <c r="D2" s="162"/>
      <c r="E2" s="162"/>
      <c r="F2" s="150"/>
      <c r="G2" s="47"/>
      <c r="H2" s="27"/>
      <c r="I2" s="58"/>
    </row>
    <row r="3" spans="1:9" ht="12" customHeight="1">
      <c r="A3" s="3" t="s">
        <v>18</v>
      </c>
      <c r="B3" s="3"/>
      <c r="C3" s="4"/>
      <c r="D3" s="4"/>
      <c r="E3" s="4"/>
      <c r="F3" s="5"/>
      <c r="G3" s="43"/>
      <c r="H3" s="6"/>
      <c r="I3" s="39"/>
    </row>
    <row r="4" spans="1:9" ht="12" customHeight="1">
      <c r="A4" s="8" t="s">
        <v>19</v>
      </c>
      <c r="B4" s="8" t="s">
        <v>20</v>
      </c>
      <c r="C4" s="9"/>
      <c r="D4" s="9"/>
      <c r="E4" s="9" t="s">
        <v>21</v>
      </c>
      <c r="F4" s="10" t="s">
        <v>22</v>
      </c>
      <c r="G4" s="44" t="s">
        <v>23</v>
      </c>
      <c r="H4" s="11" t="s">
        <v>24</v>
      </c>
      <c r="I4" s="40" t="s">
        <v>25</v>
      </c>
    </row>
    <row r="5" spans="1:9" ht="12" customHeight="1">
      <c r="A5" s="13" t="s">
        <v>26</v>
      </c>
      <c r="B5" s="13" t="s">
        <v>27</v>
      </c>
      <c r="C5" s="14"/>
      <c r="D5" s="14"/>
      <c r="E5" s="14"/>
      <c r="F5" s="15"/>
      <c r="G5" s="45" t="s">
        <v>28</v>
      </c>
      <c r="H5" s="16"/>
      <c r="I5" s="41"/>
    </row>
    <row r="6" spans="1:9" ht="12" customHeight="1">
      <c r="A6" s="209"/>
      <c r="B6" s="138"/>
      <c r="C6" s="162"/>
      <c r="D6" s="162"/>
      <c r="E6" s="162"/>
      <c r="F6" s="128"/>
      <c r="G6" s="48"/>
      <c r="H6" s="30"/>
      <c r="I6" s="56" t="str">
        <f t="shared" ref="I6:I9" si="0">IF(OR(AND(G6="Prov",H6="Sum"),(H6="PC Sum")),". . . . . . . . .00",IF(ISERR(G6*H6),"",IF(G6*H6=0,"",ROUND(G6*H6,2))))</f>
        <v/>
      </c>
    </row>
    <row r="7" spans="1:9" ht="12" customHeight="1">
      <c r="A7" s="209" t="s">
        <v>29</v>
      </c>
      <c r="B7" s="8" t="s">
        <v>64</v>
      </c>
      <c r="C7" s="21" t="s">
        <v>65</v>
      </c>
      <c r="D7" s="21"/>
      <c r="E7" s="162"/>
      <c r="F7" s="128"/>
      <c r="G7" s="48"/>
      <c r="H7" s="30"/>
      <c r="I7" s="56" t="str">
        <f t="shared" si="0"/>
        <v/>
      </c>
    </row>
    <row r="8" spans="1:9" ht="12" customHeight="1">
      <c r="A8" s="209" t="s">
        <v>66</v>
      </c>
      <c r="B8" s="138"/>
      <c r="C8" s="162"/>
      <c r="D8" s="162"/>
      <c r="E8" s="162"/>
      <c r="F8" s="128"/>
      <c r="G8" s="48"/>
      <c r="H8" s="30"/>
      <c r="I8" s="56" t="str">
        <f t="shared" si="0"/>
        <v/>
      </c>
    </row>
    <row r="9" spans="1:9" ht="12" customHeight="1">
      <c r="A9" s="209" t="s">
        <v>61</v>
      </c>
      <c r="B9" s="138"/>
      <c r="C9" s="162"/>
      <c r="D9" s="162"/>
      <c r="E9" s="162"/>
      <c r="F9" s="128"/>
      <c r="G9" s="48"/>
      <c r="H9" s="30"/>
      <c r="I9" s="56" t="str">
        <f t="shared" si="0"/>
        <v/>
      </c>
    </row>
    <row r="10" spans="1:9" ht="12" customHeight="1">
      <c r="A10" s="209" t="s">
        <v>59</v>
      </c>
      <c r="B10" s="8" t="s">
        <v>67</v>
      </c>
      <c r="C10" s="9" t="s">
        <v>68</v>
      </c>
      <c r="D10" s="9"/>
      <c r="E10" s="162"/>
      <c r="F10" s="128"/>
      <c r="G10" s="134"/>
      <c r="H10" s="126"/>
      <c r="I10" s="60" t="str">
        <f t="shared" ref="I10" si="1">IF(OR(AND(G10="Prov",H10="Sum"),(H10="PC Sum")),". . . . . . . . .00",IF(ISERR(G10*H10),"",IF(G10*H10=0,"",ROUND(G10*H10,2))))</f>
        <v/>
      </c>
    </row>
    <row r="11" spans="1:9" s="1151" customFormat="1" ht="12" customHeight="1">
      <c r="A11" s="209" t="s">
        <v>125</v>
      </c>
      <c r="B11" s="138"/>
      <c r="C11" s="162"/>
      <c r="D11" s="162"/>
      <c r="E11" s="162"/>
      <c r="F11" s="128"/>
      <c r="G11" s="134"/>
      <c r="H11" s="126"/>
      <c r="I11" s="60"/>
    </row>
    <row r="12" spans="1:9" s="1151" customFormat="1" ht="12" customHeight="1">
      <c r="A12" s="209"/>
      <c r="B12" s="138"/>
      <c r="C12" s="162" t="s">
        <v>120</v>
      </c>
      <c r="D12" s="162" t="s">
        <v>69</v>
      </c>
      <c r="E12" s="162"/>
      <c r="F12" s="128"/>
      <c r="G12" s="135"/>
      <c r="H12" s="277"/>
      <c r="I12" s="136"/>
    </row>
    <row r="13" spans="1:9" s="1151" customFormat="1" ht="12" customHeight="1">
      <c r="A13" s="209"/>
      <c r="B13" s="138"/>
      <c r="C13" s="162"/>
      <c r="D13" s="162" t="s">
        <v>70</v>
      </c>
      <c r="E13" s="162"/>
      <c r="F13" s="128"/>
      <c r="G13" s="135"/>
      <c r="H13" s="277"/>
      <c r="I13" s="136"/>
    </row>
    <row r="14" spans="1:9" s="1151" customFormat="1" ht="12" customHeight="1">
      <c r="A14" s="209"/>
      <c r="B14" s="138"/>
      <c r="C14" s="162"/>
      <c r="D14" s="162"/>
      <c r="E14" s="162"/>
      <c r="F14" s="128"/>
      <c r="G14" s="135"/>
      <c r="H14" s="126"/>
      <c r="I14" s="136"/>
    </row>
    <row r="15" spans="1:9" s="1151" customFormat="1" ht="12" customHeight="1">
      <c r="A15" s="209"/>
      <c r="B15" s="138"/>
      <c r="C15" s="162"/>
      <c r="D15" s="137" t="s">
        <v>120</v>
      </c>
      <c r="E15" s="162" t="s">
        <v>71</v>
      </c>
      <c r="F15" s="128" t="s">
        <v>41</v>
      </c>
      <c r="G15" s="135">
        <v>50</v>
      </c>
      <c r="H15" s="126"/>
      <c r="I15" s="55"/>
    </row>
    <row r="16" spans="1:9" s="1151" customFormat="1" ht="12" customHeight="1">
      <c r="A16" s="209"/>
      <c r="B16" s="138"/>
      <c r="C16" s="162"/>
      <c r="D16" s="162"/>
      <c r="E16" s="162"/>
      <c r="F16" s="128"/>
      <c r="G16" s="135"/>
      <c r="H16" s="126"/>
      <c r="I16" s="60"/>
    </row>
    <row r="17" spans="1:13" s="1151" customFormat="1" ht="12" customHeight="1">
      <c r="A17" s="209"/>
      <c r="B17" s="138"/>
      <c r="C17" s="137" t="s">
        <v>124</v>
      </c>
      <c r="D17" s="162" t="s">
        <v>72</v>
      </c>
      <c r="E17" s="162"/>
      <c r="F17" s="128" t="s">
        <v>41</v>
      </c>
      <c r="G17" s="135">
        <v>50</v>
      </c>
      <c r="H17" s="126"/>
      <c r="I17" s="55"/>
    </row>
    <row r="18" spans="1:13" s="1151" customFormat="1" ht="12" customHeight="1">
      <c r="A18" s="138"/>
      <c r="B18" s="138"/>
      <c r="C18" s="162"/>
      <c r="D18" s="162"/>
      <c r="E18" s="162"/>
      <c r="F18" s="128"/>
      <c r="G18" s="135"/>
      <c r="H18" s="126"/>
      <c r="I18" s="136"/>
    </row>
    <row r="19" spans="1:13" s="1151" customFormat="1" ht="12" customHeight="1">
      <c r="A19" s="138"/>
      <c r="B19" s="138"/>
      <c r="C19" s="137" t="s">
        <v>131</v>
      </c>
      <c r="D19" s="162" t="s">
        <v>387</v>
      </c>
      <c r="E19" s="162"/>
      <c r="F19" s="128"/>
      <c r="G19" s="134"/>
      <c r="H19" s="126"/>
      <c r="I19" s="60"/>
    </row>
    <row r="20" spans="1:13" s="1151" customFormat="1" ht="12" customHeight="1">
      <c r="A20" s="138"/>
      <c r="B20" s="8"/>
      <c r="C20" s="162"/>
      <c r="D20" s="162" t="s">
        <v>394</v>
      </c>
      <c r="E20" s="162"/>
      <c r="F20" s="128"/>
      <c r="G20" s="134"/>
      <c r="H20" s="126"/>
      <c r="I20" s="60"/>
    </row>
    <row r="21" spans="1:13" s="1151" customFormat="1" ht="12" customHeight="1">
      <c r="A21" s="138"/>
      <c r="B21" s="138"/>
      <c r="C21" s="162"/>
      <c r="D21" s="162"/>
      <c r="E21" s="162"/>
      <c r="F21" s="128"/>
      <c r="G21" s="134"/>
      <c r="H21" s="126"/>
      <c r="I21" s="60"/>
    </row>
    <row r="22" spans="1:13" s="1151" customFormat="1" ht="12" customHeight="1">
      <c r="A22" s="138"/>
      <c r="B22" s="138"/>
      <c r="C22" s="162"/>
      <c r="D22" s="162" t="s">
        <v>120</v>
      </c>
      <c r="E22" s="162" t="s">
        <v>57</v>
      </c>
      <c r="F22" s="128" t="s">
        <v>41</v>
      </c>
      <c r="G22" s="134">
        <v>40</v>
      </c>
      <c r="H22" s="126"/>
      <c r="I22" s="55"/>
      <c r="M22" s="1152"/>
    </row>
    <row r="23" spans="1:13" s="1151" customFormat="1" ht="12" customHeight="1">
      <c r="A23" s="138"/>
      <c r="B23" s="138"/>
      <c r="C23" s="162"/>
      <c r="D23" s="162"/>
      <c r="E23" s="162"/>
      <c r="F23" s="128"/>
      <c r="G23" s="134"/>
      <c r="H23" s="126"/>
      <c r="I23" s="60"/>
    </row>
    <row r="24" spans="1:13" s="1151" customFormat="1" ht="12" customHeight="1">
      <c r="A24" s="138"/>
      <c r="B24" s="138"/>
      <c r="C24" s="162"/>
      <c r="D24" s="162" t="s">
        <v>124</v>
      </c>
      <c r="E24" s="162" t="s">
        <v>58</v>
      </c>
      <c r="F24" s="128" t="s">
        <v>41</v>
      </c>
      <c r="G24" s="134">
        <v>10</v>
      </c>
      <c r="H24" s="126"/>
      <c r="I24" s="136"/>
      <c r="M24" s="1152"/>
    </row>
    <row r="25" spans="1:13" s="1151" customFormat="1" ht="12" customHeight="1">
      <c r="A25" s="138"/>
      <c r="B25" s="138"/>
      <c r="C25" s="162"/>
      <c r="D25" s="162"/>
      <c r="E25" s="162"/>
      <c r="F25" s="128"/>
      <c r="G25" s="134"/>
      <c r="H25" s="126"/>
      <c r="I25" s="60"/>
    </row>
    <row r="26" spans="1:13" s="1151" customFormat="1" ht="12" customHeight="1">
      <c r="A26" s="138" t="s">
        <v>296</v>
      </c>
      <c r="B26" s="8" t="s">
        <v>391</v>
      </c>
      <c r="C26" s="9" t="s">
        <v>392</v>
      </c>
      <c r="D26" s="9"/>
      <c r="E26" s="9"/>
      <c r="F26" s="128"/>
      <c r="G26" s="49"/>
      <c r="H26" s="30"/>
      <c r="I26" s="56"/>
    </row>
    <row r="27" spans="1:13" ht="12" customHeight="1">
      <c r="A27" s="138"/>
      <c r="B27" s="8"/>
      <c r="C27" s="9"/>
      <c r="D27" s="9"/>
      <c r="E27" s="9"/>
      <c r="F27" s="128"/>
      <c r="G27" s="49"/>
      <c r="H27" s="30"/>
      <c r="I27" s="56"/>
    </row>
    <row r="28" spans="1:13" ht="12" customHeight="1">
      <c r="A28" s="138"/>
      <c r="B28" s="138"/>
      <c r="C28" s="162" t="s">
        <v>120</v>
      </c>
      <c r="D28" s="162" t="s">
        <v>400</v>
      </c>
      <c r="E28" s="162"/>
      <c r="F28" s="128"/>
      <c r="G28" s="49"/>
      <c r="H28" s="30"/>
      <c r="I28" s="56"/>
    </row>
    <row r="29" spans="1:13" ht="12" customHeight="1">
      <c r="A29" s="138"/>
      <c r="B29" s="138"/>
      <c r="C29" s="162"/>
      <c r="D29" s="162" t="s">
        <v>401</v>
      </c>
      <c r="E29" s="162"/>
      <c r="F29" s="128" t="s">
        <v>41</v>
      </c>
      <c r="G29" s="49">
        <v>30</v>
      </c>
      <c r="H29" s="30"/>
      <c r="I29" s="55"/>
    </row>
    <row r="30" spans="1:13" ht="12" customHeight="1">
      <c r="A30" s="138"/>
      <c r="B30" s="138"/>
      <c r="C30" s="162"/>
      <c r="D30" s="162"/>
      <c r="E30" s="162"/>
      <c r="F30" s="128"/>
      <c r="G30" s="49"/>
      <c r="H30" s="30"/>
      <c r="I30" s="55"/>
    </row>
    <row r="31" spans="1:13" ht="12" customHeight="1">
      <c r="A31" s="138" t="s">
        <v>59</v>
      </c>
      <c r="B31" s="8" t="s">
        <v>393</v>
      </c>
      <c r="C31" s="9" t="s">
        <v>73</v>
      </c>
      <c r="D31" s="9"/>
      <c r="E31" s="162"/>
      <c r="F31" s="128"/>
      <c r="G31" s="49"/>
      <c r="H31" s="30"/>
      <c r="I31" s="55"/>
    </row>
    <row r="32" spans="1:13" ht="12" customHeight="1">
      <c r="A32" s="138" t="s">
        <v>80</v>
      </c>
      <c r="B32" s="138"/>
      <c r="C32" s="162"/>
      <c r="D32" s="162"/>
      <c r="E32" s="162"/>
      <c r="F32" s="128"/>
      <c r="G32" s="49"/>
      <c r="H32" s="30"/>
      <c r="I32" s="55"/>
    </row>
    <row r="33" spans="1:9" ht="12" customHeight="1">
      <c r="A33" s="138"/>
      <c r="B33" s="8"/>
      <c r="C33" s="162" t="s">
        <v>120</v>
      </c>
      <c r="D33" s="162" t="s">
        <v>74</v>
      </c>
      <c r="E33" s="162"/>
      <c r="F33" s="128"/>
      <c r="G33" s="134"/>
      <c r="H33" s="30"/>
      <c r="I33" s="55"/>
    </row>
    <row r="34" spans="1:9" ht="12" customHeight="1">
      <c r="A34" s="138"/>
      <c r="B34" s="138"/>
      <c r="C34" s="162"/>
      <c r="D34" s="162" t="s">
        <v>75</v>
      </c>
      <c r="E34" s="162"/>
      <c r="F34" s="128"/>
      <c r="G34" s="134"/>
      <c r="H34" s="30"/>
      <c r="I34" s="55"/>
    </row>
    <row r="35" spans="1:9" ht="12" customHeight="1">
      <c r="A35" s="138"/>
      <c r="B35" s="138"/>
      <c r="C35" s="137"/>
      <c r="D35" s="162"/>
      <c r="E35" s="162"/>
      <c r="F35" s="128"/>
      <c r="G35" s="134"/>
      <c r="H35" s="30"/>
      <c r="I35" s="55"/>
    </row>
    <row r="36" spans="1:9" ht="12" customHeight="1">
      <c r="A36" s="138"/>
      <c r="B36" s="138"/>
      <c r="C36" s="162"/>
      <c r="D36" s="162" t="s">
        <v>120</v>
      </c>
      <c r="E36" s="162" t="s">
        <v>40</v>
      </c>
      <c r="F36" s="128" t="s">
        <v>41</v>
      </c>
      <c r="G36" s="134">
        <v>20</v>
      </c>
      <c r="H36" s="30"/>
      <c r="I36" s="55"/>
    </row>
    <row r="37" spans="1:9" ht="12" customHeight="1">
      <c r="A37" s="138"/>
      <c r="B37" s="138"/>
      <c r="C37" s="162"/>
      <c r="D37" s="162"/>
      <c r="E37" s="162"/>
      <c r="F37" s="128"/>
      <c r="G37" s="134"/>
      <c r="H37" s="30"/>
      <c r="I37" s="55"/>
    </row>
    <row r="38" spans="1:9" ht="12" customHeight="1">
      <c r="A38" s="138"/>
      <c r="B38" s="8"/>
      <c r="C38" s="9"/>
      <c r="D38" s="162" t="s">
        <v>124</v>
      </c>
      <c r="E38" s="162" t="s">
        <v>76</v>
      </c>
      <c r="F38" s="128" t="s">
        <v>41</v>
      </c>
      <c r="G38" s="49">
        <v>15</v>
      </c>
      <c r="H38" s="30"/>
      <c r="I38" s="55"/>
    </row>
    <row r="39" spans="1:9" ht="12" customHeight="1">
      <c r="A39" s="138"/>
      <c r="B39" s="8"/>
      <c r="C39" s="9"/>
      <c r="D39" s="9"/>
      <c r="E39" s="9"/>
      <c r="F39" s="128"/>
      <c r="G39" s="49"/>
      <c r="H39" s="30"/>
      <c r="I39" s="55"/>
    </row>
    <row r="40" spans="1:9" ht="12" customHeight="1">
      <c r="A40" s="138" t="s">
        <v>59</v>
      </c>
      <c r="B40" s="8" t="s">
        <v>389</v>
      </c>
      <c r="C40" s="9" t="s">
        <v>396</v>
      </c>
      <c r="D40" s="9"/>
      <c r="E40" s="9"/>
      <c r="F40" s="128"/>
      <c r="G40" s="49"/>
      <c r="H40" s="30"/>
      <c r="I40" s="55"/>
    </row>
    <row r="41" spans="1:9" ht="12" customHeight="1">
      <c r="A41" s="138" t="s">
        <v>142</v>
      </c>
      <c r="B41" s="8"/>
      <c r="C41" s="9" t="s">
        <v>395</v>
      </c>
      <c r="D41" s="9"/>
      <c r="E41" s="9"/>
      <c r="F41" s="128" t="s">
        <v>41</v>
      </c>
      <c r="G41" s="49">
        <v>20</v>
      </c>
      <c r="H41" s="30"/>
      <c r="I41" s="55"/>
    </row>
    <row r="42" spans="1:9" ht="12" customHeight="1">
      <c r="A42" s="138"/>
      <c r="B42" s="138"/>
      <c r="C42" s="162"/>
      <c r="D42" s="162"/>
      <c r="E42" s="162"/>
      <c r="F42" s="128"/>
      <c r="G42" s="49"/>
      <c r="H42" s="30"/>
      <c r="I42" s="55"/>
    </row>
    <row r="43" spans="1:9" ht="12" customHeight="1">
      <c r="A43" s="138" t="s">
        <v>59</v>
      </c>
      <c r="B43" s="8" t="s">
        <v>390</v>
      </c>
      <c r="C43" s="9" t="s">
        <v>397</v>
      </c>
      <c r="D43" s="9"/>
      <c r="E43" s="9"/>
      <c r="F43" s="128"/>
      <c r="G43" s="49"/>
      <c r="H43" s="30"/>
      <c r="I43" s="110"/>
    </row>
    <row r="44" spans="1:9" ht="12" customHeight="1">
      <c r="A44" s="138" t="s">
        <v>388</v>
      </c>
      <c r="B44" s="8"/>
      <c r="C44" s="9" t="s">
        <v>399</v>
      </c>
      <c r="D44" s="9"/>
      <c r="E44" s="9"/>
      <c r="F44" s="128"/>
      <c r="G44" s="49"/>
      <c r="H44" s="30"/>
      <c r="I44" s="110"/>
    </row>
    <row r="45" spans="1:9" ht="12" customHeight="1">
      <c r="A45" s="138"/>
      <c r="B45" s="8"/>
      <c r="C45" s="9" t="s">
        <v>398</v>
      </c>
      <c r="D45" s="9"/>
      <c r="E45" s="9"/>
      <c r="F45" s="128" t="s">
        <v>41</v>
      </c>
      <c r="G45" s="49">
        <v>10</v>
      </c>
      <c r="H45" s="30"/>
      <c r="I45" s="55"/>
    </row>
    <row r="46" spans="1:9" ht="12" customHeight="1">
      <c r="A46" s="138"/>
      <c r="B46" s="8"/>
      <c r="C46" s="9"/>
      <c r="D46" s="9"/>
      <c r="E46" s="9"/>
      <c r="F46" s="128"/>
      <c r="G46" s="49"/>
      <c r="H46" s="30"/>
      <c r="I46" s="55"/>
    </row>
    <row r="47" spans="1:9" ht="12" customHeight="1">
      <c r="A47" s="209" t="s">
        <v>505</v>
      </c>
      <c r="B47" s="8" t="s">
        <v>506</v>
      </c>
      <c r="C47" s="9" t="s">
        <v>507</v>
      </c>
      <c r="D47" s="162"/>
      <c r="E47" s="162"/>
      <c r="F47" s="128"/>
      <c r="G47" s="48"/>
      <c r="H47" s="30"/>
      <c r="I47" s="110"/>
    </row>
    <row r="48" spans="1:9" ht="12" customHeight="1">
      <c r="A48" s="209" t="s">
        <v>508</v>
      </c>
      <c r="B48" s="8"/>
      <c r="C48" s="9" t="s">
        <v>509</v>
      </c>
      <c r="D48" s="9"/>
      <c r="E48" s="162"/>
      <c r="F48" s="128"/>
      <c r="G48" s="134"/>
      <c r="H48" s="30"/>
      <c r="I48" s="110"/>
    </row>
    <row r="49" spans="1:9" ht="12" customHeight="1">
      <c r="A49" s="209"/>
      <c r="B49" s="138"/>
      <c r="C49" s="162"/>
      <c r="D49" s="162"/>
      <c r="E49" s="162"/>
      <c r="F49" s="128"/>
      <c r="G49" s="134"/>
      <c r="H49" s="30"/>
      <c r="I49" s="110"/>
    </row>
    <row r="50" spans="1:9" ht="12" customHeight="1">
      <c r="A50" s="209"/>
      <c r="B50" s="138"/>
      <c r="C50" s="162" t="s">
        <v>120</v>
      </c>
      <c r="D50" s="162" t="s">
        <v>510</v>
      </c>
      <c r="E50" s="162"/>
      <c r="F50" s="128"/>
      <c r="G50" s="135"/>
      <c r="H50" s="30"/>
      <c r="I50" s="110"/>
    </row>
    <row r="51" spans="1:9" ht="12" customHeight="1">
      <c r="A51" s="209"/>
      <c r="B51" s="138"/>
      <c r="C51" s="162"/>
      <c r="D51" s="162" t="s">
        <v>511</v>
      </c>
      <c r="E51" s="162"/>
      <c r="F51" s="128"/>
      <c r="G51" s="135"/>
      <c r="H51" s="30"/>
      <c r="I51" s="110"/>
    </row>
    <row r="52" spans="1:9" ht="12" customHeight="1">
      <c r="A52" s="209"/>
      <c r="B52" s="138"/>
      <c r="C52" s="162"/>
      <c r="D52" s="162" t="s">
        <v>410</v>
      </c>
      <c r="E52" s="162"/>
      <c r="F52" s="128"/>
      <c r="G52" s="135"/>
      <c r="H52" s="30"/>
      <c r="I52" s="110"/>
    </row>
    <row r="53" spans="1:9" ht="12" customHeight="1">
      <c r="A53" s="209"/>
      <c r="B53" s="138"/>
      <c r="C53" s="162"/>
      <c r="D53" s="162"/>
      <c r="E53" s="162"/>
      <c r="F53" s="128"/>
      <c r="G53" s="135"/>
      <c r="H53" s="30"/>
      <c r="I53" s="110"/>
    </row>
    <row r="54" spans="1:9" ht="12" customHeight="1">
      <c r="A54" s="209"/>
      <c r="B54" s="138"/>
      <c r="C54" s="162"/>
      <c r="D54" s="162" t="s">
        <v>120</v>
      </c>
      <c r="E54" s="162" t="s">
        <v>487</v>
      </c>
      <c r="F54" s="128" t="s">
        <v>41</v>
      </c>
      <c r="G54" s="135">
        <v>100</v>
      </c>
      <c r="H54" s="30"/>
      <c r="I54" s="101"/>
    </row>
    <row r="55" spans="1:9" ht="12" customHeight="1">
      <c r="A55" s="209"/>
      <c r="B55" s="138"/>
      <c r="C55" s="162"/>
      <c r="D55" s="162"/>
      <c r="E55" s="162"/>
      <c r="F55" s="128"/>
      <c r="G55" s="135"/>
      <c r="H55" s="30"/>
      <c r="I55" s="101"/>
    </row>
    <row r="56" spans="1:9" ht="12" customHeight="1">
      <c r="A56" s="209" t="s">
        <v>521</v>
      </c>
      <c r="B56" s="8" t="s">
        <v>389</v>
      </c>
      <c r="C56" s="9" t="s">
        <v>522</v>
      </c>
      <c r="D56" s="162"/>
      <c r="E56" s="162"/>
      <c r="F56" s="128"/>
      <c r="G56" s="49"/>
      <c r="H56" s="280"/>
      <c r="I56" s="56"/>
    </row>
    <row r="57" spans="1:9" ht="12" customHeight="1">
      <c r="A57" s="209" t="s">
        <v>60</v>
      </c>
      <c r="B57" s="138"/>
      <c r="C57" s="162"/>
      <c r="D57" s="162"/>
      <c r="E57" s="162"/>
      <c r="F57" s="128"/>
      <c r="G57" s="49"/>
      <c r="H57" s="280"/>
      <c r="I57" s="56"/>
    </row>
    <row r="58" spans="1:9" ht="12" customHeight="1">
      <c r="A58" s="209"/>
      <c r="B58" s="138"/>
      <c r="C58" s="162" t="s">
        <v>131</v>
      </c>
      <c r="D58" s="162" t="s">
        <v>523</v>
      </c>
      <c r="E58" s="162"/>
      <c r="F58" s="128"/>
      <c r="G58" s="49"/>
      <c r="H58" s="280"/>
      <c r="I58" s="56"/>
    </row>
    <row r="59" spans="1:9" ht="12" customHeight="1">
      <c r="A59" s="138"/>
      <c r="B59" s="138"/>
      <c r="C59" s="162"/>
      <c r="D59" s="162" t="s">
        <v>524</v>
      </c>
      <c r="E59" s="282"/>
      <c r="F59" s="1153"/>
      <c r="G59" s="49"/>
      <c r="H59" s="280"/>
      <c r="I59" s="56"/>
    </row>
    <row r="60" spans="1:9" ht="12" customHeight="1">
      <c r="A60" s="138"/>
      <c r="B60" s="282"/>
      <c r="C60" s="162"/>
      <c r="D60" s="162"/>
      <c r="E60" s="282"/>
      <c r="F60" s="1153"/>
      <c r="G60" s="49"/>
      <c r="H60" s="280"/>
      <c r="I60" s="136"/>
    </row>
    <row r="61" spans="1:9" ht="12" customHeight="1">
      <c r="A61" s="138"/>
      <c r="B61" s="282"/>
      <c r="C61" s="162"/>
      <c r="D61" s="162" t="s">
        <v>120</v>
      </c>
      <c r="E61" s="282" t="s">
        <v>525</v>
      </c>
      <c r="F61" s="1153" t="s">
        <v>51</v>
      </c>
      <c r="G61" s="281">
        <v>50</v>
      </c>
      <c r="H61" s="283"/>
      <c r="I61" s="136"/>
    </row>
    <row r="62" spans="1:9" ht="12" customHeight="1">
      <c r="A62" s="209"/>
      <c r="B62" s="138"/>
      <c r="C62" s="162"/>
      <c r="D62" s="162"/>
      <c r="E62" s="162"/>
      <c r="F62" s="128"/>
      <c r="G62" s="135"/>
      <c r="H62" s="30"/>
      <c r="I62" s="101" t="str">
        <f>IF(OR(AND(G62="Prov",H62="Sum"),(H62="PC Sum")),". . . . . . . . .00",IF(ISERR(G62*H62),"",IF(G62*H62=0,"",ROUND(G62*H62,2))))</f>
        <v/>
      </c>
    </row>
    <row r="63" spans="1:9" ht="12" customHeight="1">
      <c r="A63" s="163"/>
      <c r="B63" s="164"/>
      <c r="C63" s="164"/>
      <c r="D63" s="164"/>
      <c r="E63" s="164"/>
      <c r="F63" s="165"/>
      <c r="G63" s="50"/>
      <c r="H63" s="32"/>
      <c r="I63" s="107"/>
    </row>
    <row r="64" spans="1:9" ht="12" customHeight="1">
      <c r="A64" s="138"/>
      <c r="B64" s="9" t="s">
        <v>104</v>
      </c>
      <c r="C64" s="162"/>
      <c r="D64" s="162"/>
      <c r="E64" s="162"/>
      <c r="F64" s="150"/>
      <c r="G64" s="51"/>
      <c r="H64" s="33"/>
      <c r="I64" s="110"/>
    </row>
    <row r="65" spans="1:9" ht="12" customHeight="1">
      <c r="A65" s="166"/>
      <c r="B65" s="167"/>
      <c r="C65" s="167"/>
      <c r="D65" s="167"/>
      <c r="E65" s="167"/>
      <c r="F65" s="168"/>
      <c r="G65" s="52"/>
      <c r="H65" s="34"/>
      <c r="I65" s="108"/>
    </row>
    <row r="66" spans="1:9" ht="12" customHeight="1">
      <c r="A66" s="162"/>
      <c r="B66" s="162"/>
      <c r="C66" s="162"/>
      <c r="D66" s="162"/>
      <c r="E66" s="162"/>
      <c r="F66" s="150"/>
      <c r="G66" s="47"/>
      <c r="H66" s="27"/>
      <c r="I66" s="109"/>
    </row>
    <row r="67" spans="1:9">
      <c r="I67" s="1154"/>
    </row>
    <row r="68" spans="1:9">
      <c r="I68" s="1154"/>
    </row>
    <row r="69" spans="1:9">
      <c r="I69" s="1154"/>
    </row>
    <row r="70" spans="1:9">
      <c r="I70" s="1154"/>
    </row>
  </sheetData>
  <phoneticPr fontId="0" type="noConversion"/>
  <printOptions horizontalCentered="1" verticalCentered="1"/>
  <pageMargins left="0.7" right="0.7" top="0.75" bottom="0.75" header="0.3" footer="0.3"/>
  <pageSetup paperSize="9" scale="94" firstPageNumber="9" orientation="portrait" useFirstPageNumber="1" horizontalDpi="300" verticalDpi="300" r:id="rId1"/>
  <headerFooter alignWithMargins="0">
    <oddHeader>&amp;CC2.&amp;P</oddHeader>
    <oddFooter>&amp;L&amp;"Arial,Italic"&amp;8 1006 (ENGACES 02/2016)</oddFooter>
  </headerFooter>
  <rowBreaks count="1" manualBreakCount="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22"/>
  <sheetViews>
    <sheetView view="pageBreakPreview" topLeftCell="A93" zoomScaleNormal="115" zoomScaleSheetLayoutView="100" zoomScalePageLayoutView="85" workbookViewId="0">
      <selection activeCell="M75" sqref="M75"/>
    </sheetView>
  </sheetViews>
  <sheetFormatPr defaultColWidth="8.7109375" defaultRowHeight="12.75"/>
  <cols>
    <col min="1" max="1" width="8.42578125" style="127" customWidth="1"/>
    <col min="2" max="2" width="6.85546875" style="127" customWidth="1"/>
    <col min="3" max="4" width="3.85546875" style="127" customWidth="1"/>
    <col min="5" max="5" width="28.85546875" style="127" customWidth="1"/>
    <col min="6" max="6" width="5.85546875" style="127" customWidth="1"/>
    <col min="7" max="7" width="7.5703125" style="227" customWidth="1"/>
    <col min="8" max="8" width="10.85546875" style="127" customWidth="1"/>
    <col min="9" max="9" width="13" style="872" customWidth="1"/>
    <col min="10" max="16384" width="8.7109375" style="127"/>
  </cols>
  <sheetData>
    <row r="1" spans="1:9" ht="12" customHeight="1">
      <c r="A1" s="162"/>
      <c r="B1" s="162"/>
      <c r="C1" s="162"/>
      <c r="D1" s="162"/>
      <c r="E1" s="162"/>
      <c r="F1" s="150"/>
      <c r="G1" s="47"/>
      <c r="H1" s="28"/>
      <c r="I1" s="880" t="s">
        <v>105</v>
      </c>
    </row>
    <row r="2" spans="1:9" ht="12" customHeight="1">
      <c r="A2" s="162"/>
      <c r="B2" s="162"/>
      <c r="C2" s="162"/>
      <c r="D2" s="162"/>
      <c r="E2" s="162"/>
      <c r="F2" s="150"/>
      <c r="G2" s="47"/>
      <c r="H2" s="27"/>
      <c r="I2" s="881"/>
    </row>
    <row r="3" spans="1:9" ht="12" customHeight="1">
      <c r="A3" s="3" t="s">
        <v>18</v>
      </c>
      <c r="B3" s="3"/>
      <c r="C3" s="4"/>
      <c r="D3" s="4"/>
      <c r="E3" s="4"/>
      <c r="F3" s="5"/>
      <c r="G3" s="43"/>
      <c r="H3" s="6"/>
      <c r="I3" s="882"/>
    </row>
    <row r="4" spans="1:9" ht="12" customHeight="1">
      <c r="A4" s="8" t="s">
        <v>19</v>
      </c>
      <c r="B4" s="8" t="s">
        <v>20</v>
      </c>
      <c r="C4" s="9"/>
      <c r="D4" s="9"/>
      <c r="E4" s="9" t="s">
        <v>21</v>
      </c>
      <c r="F4" s="10" t="s">
        <v>22</v>
      </c>
      <c r="G4" s="44" t="s">
        <v>23</v>
      </c>
      <c r="H4" s="11" t="s">
        <v>24</v>
      </c>
      <c r="I4" s="883" t="s">
        <v>25</v>
      </c>
    </row>
    <row r="5" spans="1:9" ht="12" customHeight="1">
      <c r="A5" s="13" t="s">
        <v>26</v>
      </c>
      <c r="B5" s="13" t="s">
        <v>27</v>
      </c>
      <c r="C5" s="14"/>
      <c r="D5" s="14"/>
      <c r="E5" s="14"/>
      <c r="F5" s="15"/>
      <c r="G5" s="45" t="s">
        <v>28</v>
      </c>
      <c r="H5" s="16"/>
      <c r="I5" s="884"/>
    </row>
    <row r="6" spans="1:9" ht="12" customHeight="1">
      <c r="A6" s="138"/>
      <c r="B6" s="138"/>
      <c r="C6" s="162"/>
      <c r="D6" s="162"/>
      <c r="E6" s="162"/>
      <c r="F6" s="128"/>
      <c r="G6" s="48"/>
      <c r="H6" s="30"/>
      <c r="I6" s="293" t="str">
        <f t="shared" ref="I6:I16" si="0">IF(OR(AND(G6="Prov",H6="Sum"),(H6="PC Sum")),". . . . . . . . .00",IF(ISERR(G6*H6),"",IF(G6*H6=0,"",ROUND(G6*H6,2))))</f>
        <v/>
      </c>
    </row>
    <row r="7" spans="1:9" ht="12" customHeight="1">
      <c r="A7" s="138" t="s">
        <v>29</v>
      </c>
      <c r="B7" s="8" t="s">
        <v>106</v>
      </c>
      <c r="C7" s="21" t="s">
        <v>107</v>
      </c>
      <c r="D7" s="21"/>
      <c r="E7" s="162"/>
      <c r="F7" s="128"/>
      <c r="G7" s="48"/>
      <c r="H7" s="30"/>
      <c r="I7" s="293" t="str">
        <f t="shared" si="0"/>
        <v/>
      </c>
    </row>
    <row r="8" spans="1:9" ht="12" customHeight="1">
      <c r="A8" s="138" t="s">
        <v>108</v>
      </c>
      <c r="B8" s="138"/>
      <c r="C8" s="162"/>
      <c r="D8" s="162"/>
      <c r="E8" s="162"/>
      <c r="F8" s="128"/>
      <c r="G8" s="48"/>
      <c r="H8" s="30"/>
      <c r="I8" s="293" t="str">
        <f t="shared" si="0"/>
        <v/>
      </c>
    </row>
    <row r="9" spans="1:9" ht="12" customHeight="1">
      <c r="A9" s="138"/>
      <c r="B9" s="138"/>
      <c r="C9" s="35" t="s">
        <v>109</v>
      </c>
      <c r="D9" s="162"/>
      <c r="E9" s="162"/>
      <c r="F9" s="128"/>
      <c r="G9" s="48"/>
      <c r="H9" s="30"/>
      <c r="I9" s="293" t="str">
        <f t="shared" si="0"/>
        <v/>
      </c>
    </row>
    <row r="10" spans="1:9" ht="12" customHeight="1">
      <c r="A10" s="138"/>
      <c r="B10" s="138"/>
      <c r="C10" s="162"/>
      <c r="D10" s="162"/>
      <c r="E10" s="162"/>
      <c r="F10" s="128"/>
      <c r="G10" s="48"/>
      <c r="H10" s="30"/>
      <c r="I10" s="293" t="str">
        <f t="shared" si="0"/>
        <v/>
      </c>
    </row>
    <row r="11" spans="1:9" ht="12" customHeight="1">
      <c r="A11" s="138" t="s">
        <v>110</v>
      </c>
      <c r="B11" s="8" t="s">
        <v>111</v>
      </c>
      <c r="C11" s="9" t="s">
        <v>112</v>
      </c>
      <c r="D11" s="162"/>
      <c r="E11" s="162"/>
      <c r="F11" s="128"/>
      <c r="G11" s="48"/>
      <c r="H11" s="30"/>
      <c r="I11" s="293" t="str">
        <f t="shared" si="0"/>
        <v/>
      </c>
    </row>
    <row r="12" spans="1:9" ht="12" customHeight="1">
      <c r="A12" s="138" t="s">
        <v>125</v>
      </c>
      <c r="B12" s="8"/>
      <c r="C12" s="9" t="s">
        <v>113</v>
      </c>
      <c r="D12" s="162"/>
      <c r="E12" s="162"/>
      <c r="F12" s="128"/>
      <c r="G12" s="1156"/>
      <c r="H12" s="277"/>
      <c r="I12" s="293" t="str">
        <f t="shared" si="0"/>
        <v/>
      </c>
    </row>
    <row r="13" spans="1:9" ht="12" customHeight="1">
      <c r="A13" s="138"/>
      <c r="B13" s="8"/>
      <c r="C13" s="9" t="s">
        <v>114</v>
      </c>
      <c r="D13" s="162"/>
      <c r="E13" s="162"/>
      <c r="F13" s="128"/>
      <c r="G13" s="48"/>
      <c r="H13" s="30"/>
      <c r="I13" s="293" t="str">
        <f t="shared" si="0"/>
        <v/>
      </c>
    </row>
    <row r="14" spans="1:9" ht="12" customHeight="1">
      <c r="A14" s="138"/>
      <c r="B14" s="138"/>
      <c r="C14" s="162"/>
      <c r="D14" s="162"/>
      <c r="E14" s="162"/>
      <c r="F14" s="128"/>
      <c r="G14" s="48"/>
      <c r="H14" s="30"/>
      <c r="I14" s="293" t="str">
        <f t="shared" si="0"/>
        <v/>
      </c>
    </row>
    <row r="15" spans="1:9" ht="12" customHeight="1">
      <c r="A15" s="138"/>
      <c r="B15" s="138"/>
      <c r="C15" s="162" t="s">
        <v>120</v>
      </c>
      <c r="D15" s="162" t="s">
        <v>458</v>
      </c>
      <c r="E15" s="162"/>
      <c r="F15" s="128"/>
      <c r="G15" s="48"/>
      <c r="H15" s="30"/>
      <c r="I15" s="293" t="str">
        <f t="shared" si="0"/>
        <v/>
      </c>
    </row>
    <row r="16" spans="1:9" ht="12" customHeight="1">
      <c r="A16" s="138"/>
      <c r="B16" s="138"/>
      <c r="C16" s="162"/>
      <c r="D16" s="162"/>
      <c r="E16" s="162"/>
      <c r="F16" s="128"/>
      <c r="G16" s="48"/>
      <c r="H16" s="30"/>
      <c r="I16" s="293" t="str">
        <f t="shared" si="0"/>
        <v/>
      </c>
    </row>
    <row r="17" spans="1:13" ht="12" customHeight="1">
      <c r="A17" s="138"/>
      <c r="B17" s="138"/>
      <c r="C17" s="162"/>
      <c r="D17" s="162" t="s">
        <v>120</v>
      </c>
      <c r="E17" s="162" t="s">
        <v>115</v>
      </c>
      <c r="F17" s="128" t="s">
        <v>52</v>
      </c>
      <c r="G17" s="128">
        <v>100</v>
      </c>
      <c r="H17" s="30"/>
      <c r="I17" s="853"/>
    </row>
    <row r="18" spans="1:13" ht="12" customHeight="1">
      <c r="A18" s="138"/>
      <c r="B18" s="138"/>
      <c r="C18" s="162"/>
      <c r="D18" s="162"/>
      <c r="E18" s="162"/>
      <c r="F18" s="128"/>
      <c r="G18" s="128"/>
      <c r="H18" s="30"/>
      <c r="I18" s="293"/>
    </row>
    <row r="19" spans="1:13" ht="12" customHeight="1">
      <c r="A19" s="138"/>
      <c r="B19" s="138"/>
      <c r="C19" s="162"/>
      <c r="D19" s="162" t="s">
        <v>124</v>
      </c>
      <c r="E19" s="162" t="s">
        <v>459</v>
      </c>
      <c r="F19" s="128" t="s">
        <v>52</v>
      </c>
      <c r="G19" s="128">
        <v>100</v>
      </c>
      <c r="H19" s="30"/>
      <c r="I19" s="853"/>
    </row>
    <row r="20" spans="1:13" ht="12" customHeight="1">
      <c r="A20" s="138"/>
      <c r="B20" s="138"/>
      <c r="C20" s="162"/>
      <c r="D20" s="162"/>
      <c r="E20" s="162"/>
      <c r="F20" s="128"/>
      <c r="G20" s="128"/>
      <c r="H20" s="30"/>
      <c r="I20" s="293"/>
    </row>
    <row r="21" spans="1:13" ht="12" customHeight="1">
      <c r="A21" s="138" t="s">
        <v>110</v>
      </c>
      <c r="B21" s="8" t="s">
        <v>116</v>
      </c>
      <c r="C21" s="9" t="s">
        <v>117</v>
      </c>
      <c r="D21" s="162"/>
      <c r="E21" s="162"/>
      <c r="F21" s="128"/>
      <c r="G21" s="128"/>
      <c r="H21" s="30"/>
      <c r="I21" s="293"/>
    </row>
    <row r="22" spans="1:13" ht="12" customHeight="1">
      <c r="A22" s="138" t="s">
        <v>125</v>
      </c>
      <c r="B22" s="138"/>
      <c r="C22" s="162"/>
      <c r="D22" s="162"/>
      <c r="E22" s="162"/>
      <c r="F22" s="128"/>
      <c r="G22" s="128"/>
      <c r="H22" s="30"/>
      <c r="I22" s="293"/>
    </row>
    <row r="23" spans="1:13" ht="12" customHeight="1">
      <c r="A23" s="138"/>
      <c r="B23" s="138"/>
      <c r="C23" s="162" t="s">
        <v>120</v>
      </c>
      <c r="D23" s="162" t="s">
        <v>57</v>
      </c>
      <c r="E23" s="162"/>
      <c r="F23" s="128" t="s">
        <v>41</v>
      </c>
      <c r="G23" s="128">
        <v>20</v>
      </c>
      <c r="H23" s="30"/>
      <c r="I23" s="853"/>
      <c r="M23" s="1157"/>
    </row>
    <row r="24" spans="1:13" ht="12" customHeight="1">
      <c r="A24" s="138"/>
      <c r="B24" s="138"/>
      <c r="C24" s="162"/>
      <c r="D24" s="162"/>
      <c r="E24" s="162"/>
      <c r="F24" s="128"/>
      <c r="G24" s="128"/>
      <c r="H24" s="30"/>
      <c r="I24" s="293"/>
    </row>
    <row r="25" spans="1:13" ht="12" customHeight="1">
      <c r="A25" s="138"/>
      <c r="B25" s="138"/>
      <c r="C25" s="162" t="s">
        <v>124</v>
      </c>
      <c r="D25" s="162" t="s">
        <v>58</v>
      </c>
      <c r="E25" s="162"/>
      <c r="F25" s="128" t="s">
        <v>41</v>
      </c>
      <c r="G25" s="128">
        <v>10</v>
      </c>
      <c r="H25" s="30"/>
      <c r="I25" s="853"/>
      <c r="M25" s="1157"/>
    </row>
    <row r="26" spans="1:13" ht="12" customHeight="1">
      <c r="A26" s="138"/>
      <c r="B26" s="138"/>
      <c r="C26" s="162"/>
      <c r="D26" s="162"/>
      <c r="E26" s="162"/>
      <c r="F26" s="128"/>
      <c r="G26" s="128"/>
      <c r="H26" s="30"/>
      <c r="I26" s="293"/>
    </row>
    <row r="27" spans="1:13" ht="12" customHeight="1">
      <c r="A27" s="138"/>
      <c r="B27" s="138"/>
      <c r="C27" s="162" t="s">
        <v>131</v>
      </c>
      <c r="D27" s="162" t="s">
        <v>402</v>
      </c>
      <c r="E27" s="162"/>
      <c r="F27" s="128"/>
      <c r="G27" s="128"/>
      <c r="H27" s="30"/>
      <c r="I27" s="293"/>
    </row>
    <row r="28" spans="1:13" ht="12" customHeight="1">
      <c r="A28" s="138"/>
      <c r="B28" s="138"/>
      <c r="C28" s="162"/>
      <c r="D28" s="162" t="s">
        <v>403</v>
      </c>
      <c r="E28" s="162"/>
      <c r="F28" s="128" t="s">
        <v>41</v>
      </c>
      <c r="G28" s="128">
        <v>10</v>
      </c>
      <c r="H28" s="30"/>
      <c r="I28" s="853"/>
    </row>
    <row r="29" spans="1:13" ht="12" customHeight="1">
      <c r="A29" s="138"/>
      <c r="B29" s="138"/>
      <c r="C29" s="162"/>
      <c r="D29" s="137"/>
      <c r="E29" s="162"/>
      <c r="F29" s="128"/>
      <c r="G29" s="128"/>
      <c r="H29" s="30"/>
      <c r="I29" s="293"/>
    </row>
    <row r="30" spans="1:13" ht="12" customHeight="1">
      <c r="A30" s="138"/>
      <c r="B30" s="138"/>
      <c r="C30" s="35" t="s">
        <v>170</v>
      </c>
      <c r="D30" s="162"/>
      <c r="E30" s="162"/>
      <c r="F30" s="128"/>
      <c r="G30" s="128"/>
      <c r="H30" s="30"/>
      <c r="I30" s="293"/>
    </row>
    <row r="31" spans="1:13" ht="12" customHeight="1">
      <c r="A31" s="138"/>
      <c r="B31" s="138"/>
      <c r="C31" s="162"/>
      <c r="D31" s="162"/>
      <c r="E31" s="162"/>
      <c r="F31" s="128"/>
      <c r="G31" s="128"/>
      <c r="H31" s="30"/>
      <c r="I31" s="293"/>
    </row>
    <row r="32" spans="1:13" ht="12" customHeight="1">
      <c r="A32" s="138" t="s">
        <v>110</v>
      </c>
      <c r="B32" s="8" t="s">
        <v>404</v>
      </c>
      <c r="C32" s="9" t="s">
        <v>112</v>
      </c>
      <c r="D32" s="162"/>
      <c r="E32" s="162"/>
      <c r="F32" s="128"/>
      <c r="G32" s="128"/>
      <c r="H32" s="30"/>
      <c r="I32" s="293"/>
    </row>
    <row r="33" spans="1:9" ht="12" customHeight="1">
      <c r="A33" s="138" t="s">
        <v>125</v>
      </c>
      <c r="B33" s="8"/>
      <c r="C33" s="9" t="s">
        <v>113</v>
      </c>
      <c r="D33" s="162"/>
      <c r="E33" s="162"/>
      <c r="F33" s="128"/>
      <c r="G33" s="128"/>
      <c r="H33" s="30"/>
      <c r="I33" s="293"/>
    </row>
    <row r="34" spans="1:9" ht="12" customHeight="1">
      <c r="A34" s="138"/>
      <c r="B34" s="138"/>
      <c r="C34" s="9" t="s">
        <v>114</v>
      </c>
      <c r="D34" s="162"/>
      <c r="E34" s="162"/>
      <c r="F34" s="128"/>
      <c r="G34" s="128"/>
      <c r="H34" s="30"/>
      <c r="I34" s="293"/>
    </row>
    <row r="35" spans="1:9" ht="12" customHeight="1">
      <c r="A35" s="138"/>
      <c r="B35" s="138"/>
      <c r="C35" s="162"/>
      <c r="D35" s="162"/>
      <c r="E35" s="162"/>
      <c r="F35" s="128"/>
      <c r="G35" s="128"/>
      <c r="H35" s="30"/>
      <c r="I35" s="293"/>
    </row>
    <row r="36" spans="1:9" ht="12" customHeight="1">
      <c r="A36" s="138"/>
      <c r="B36" s="8"/>
      <c r="C36" s="162" t="s">
        <v>120</v>
      </c>
      <c r="D36" s="162" t="s">
        <v>299</v>
      </c>
      <c r="E36" s="162"/>
      <c r="F36" s="128"/>
      <c r="G36" s="128"/>
      <c r="H36" s="30"/>
      <c r="I36" s="293"/>
    </row>
    <row r="37" spans="1:9" ht="12" customHeight="1">
      <c r="A37" s="138"/>
      <c r="B37" s="8"/>
      <c r="C37" s="162"/>
      <c r="D37" s="162"/>
      <c r="E37" s="162"/>
      <c r="F37" s="128"/>
      <c r="G37" s="128"/>
      <c r="H37" s="30"/>
      <c r="I37" s="293"/>
    </row>
    <row r="38" spans="1:9" ht="12" customHeight="1">
      <c r="A38" s="138"/>
      <c r="B38" s="8"/>
      <c r="C38" s="9"/>
      <c r="D38" s="162" t="s">
        <v>120</v>
      </c>
      <c r="E38" s="162" t="s">
        <v>115</v>
      </c>
      <c r="F38" s="128" t="s">
        <v>52</v>
      </c>
      <c r="G38" s="128">
        <v>100</v>
      </c>
      <c r="H38" s="30"/>
      <c r="I38" s="853"/>
    </row>
    <row r="39" spans="1:9" ht="12" customHeight="1">
      <c r="A39" s="138"/>
      <c r="B39" s="138"/>
      <c r="C39" s="162"/>
      <c r="D39" s="162"/>
      <c r="E39" s="162"/>
      <c r="F39" s="128"/>
      <c r="G39" s="128"/>
      <c r="H39" s="30"/>
      <c r="I39" s="293"/>
    </row>
    <row r="40" spans="1:9" ht="12" customHeight="1">
      <c r="A40" s="138"/>
      <c r="B40" s="138"/>
      <c r="C40" s="162"/>
      <c r="D40" s="162" t="s">
        <v>124</v>
      </c>
      <c r="E40" s="162" t="s">
        <v>171</v>
      </c>
      <c r="F40" s="128" t="s">
        <v>52</v>
      </c>
      <c r="G40" s="128">
        <v>50</v>
      </c>
      <c r="H40" s="30"/>
      <c r="I40" s="853"/>
    </row>
    <row r="41" spans="1:9" ht="12" customHeight="1">
      <c r="A41" s="138"/>
      <c r="B41" s="138"/>
      <c r="C41" s="162"/>
      <c r="D41" s="162"/>
      <c r="E41" s="162"/>
      <c r="F41" s="128"/>
      <c r="G41" s="128"/>
      <c r="H41" s="30"/>
      <c r="I41" s="293"/>
    </row>
    <row r="42" spans="1:9" ht="12" customHeight="1">
      <c r="A42" s="138"/>
      <c r="B42" s="138"/>
      <c r="C42" s="162"/>
      <c r="D42" s="162" t="s">
        <v>131</v>
      </c>
      <c r="E42" s="162" t="s">
        <v>300</v>
      </c>
      <c r="F42" s="128" t="s">
        <v>52</v>
      </c>
      <c r="G42" s="128">
        <v>50</v>
      </c>
      <c r="H42" s="30"/>
      <c r="I42" s="853"/>
    </row>
    <row r="43" spans="1:9" ht="12" customHeight="1">
      <c r="A43" s="138"/>
      <c r="B43" s="138"/>
      <c r="C43" s="162"/>
      <c r="D43" s="162"/>
      <c r="E43" s="162"/>
      <c r="F43" s="128"/>
      <c r="G43" s="128"/>
      <c r="H43" s="30"/>
      <c r="I43" s="293"/>
    </row>
    <row r="44" spans="1:9" ht="12" customHeight="1">
      <c r="A44" s="138"/>
      <c r="B44" s="138"/>
      <c r="C44" s="162"/>
      <c r="D44" s="162" t="s">
        <v>39</v>
      </c>
      <c r="E44" s="162" t="s">
        <v>301</v>
      </c>
      <c r="F44" s="128" t="s">
        <v>52</v>
      </c>
      <c r="G44" s="128">
        <v>10</v>
      </c>
      <c r="H44" s="30"/>
      <c r="I44" s="853"/>
    </row>
    <row r="45" spans="1:9" ht="12" customHeight="1">
      <c r="A45" s="138"/>
      <c r="B45" s="138"/>
      <c r="C45" s="162"/>
      <c r="D45" s="162"/>
      <c r="E45" s="162"/>
      <c r="F45" s="128"/>
      <c r="G45" s="128"/>
      <c r="H45" s="30"/>
      <c r="I45" s="293"/>
    </row>
    <row r="46" spans="1:9" ht="12" customHeight="1">
      <c r="A46" s="138" t="s">
        <v>110</v>
      </c>
      <c r="B46" s="8" t="s">
        <v>302</v>
      </c>
      <c r="C46" s="9" t="s">
        <v>303</v>
      </c>
      <c r="D46" s="162"/>
      <c r="E46" s="162"/>
      <c r="F46" s="128"/>
      <c r="G46" s="128"/>
      <c r="H46" s="126"/>
      <c r="I46" s="295"/>
    </row>
    <row r="47" spans="1:9" ht="12" customHeight="1">
      <c r="A47" s="138" t="s">
        <v>125</v>
      </c>
      <c r="B47" s="138"/>
      <c r="C47" s="162"/>
      <c r="D47" s="162"/>
      <c r="E47" s="162"/>
      <c r="F47" s="128"/>
      <c r="G47" s="128"/>
      <c r="H47" s="126"/>
      <c r="I47" s="295"/>
    </row>
    <row r="48" spans="1:9" ht="12" customHeight="1">
      <c r="A48" s="138"/>
      <c r="B48" s="138"/>
      <c r="C48" s="162" t="s">
        <v>120</v>
      </c>
      <c r="D48" s="162" t="s">
        <v>57</v>
      </c>
      <c r="E48" s="162"/>
      <c r="F48" s="128" t="s">
        <v>41</v>
      </c>
      <c r="G48" s="128">
        <v>20</v>
      </c>
      <c r="H48" s="126"/>
      <c r="I48" s="694"/>
    </row>
    <row r="49" spans="1:9" ht="12" customHeight="1">
      <c r="A49" s="138"/>
      <c r="B49" s="138"/>
      <c r="C49" s="162"/>
      <c r="D49" s="162"/>
      <c r="E49" s="162"/>
      <c r="F49" s="128"/>
      <c r="G49" s="128"/>
      <c r="H49" s="126"/>
      <c r="I49" s="295"/>
    </row>
    <row r="50" spans="1:9" ht="12" customHeight="1">
      <c r="A50" s="138"/>
      <c r="B50" s="8"/>
      <c r="C50" s="162" t="s">
        <v>124</v>
      </c>
      <c r="D50" s="162" t="s">
        <v>58</v>
      </c>
      <c r="E50" s="162"/>
      <c r="F50" s="128" t="s">
        <v>41</v>
      </c>
      <c r="G50" s="128">
        <v>5</v>
      </c>
      <c r="H50" s="126"/>
      <c r="I50" s="694"/>
    </row>
    <row r="51" spans="1:9" ht="12" customHeight="1">
      <c r="A51" s="138"/>
      <c r="B51" s="138"/>
      <c r="C51" s="162"/>
      <c r="D51" s="162"/>
      <c r="E51" s="162"/>
      <c r="F51" s="128"/>
      <c r="G51" s="128"/>
      <c r="H51" s="126"/>
      <c r="I51" s="295"/>
    </row>
    <row r="52" spans="1:9" ht="12" customHeight="1">
      <c r="A52" s="138"/>
      <c r="B52" s="138"/>
      <c r="C52" s="162" t="s">
        <v>131</v>
      </c>
      <c r="D52" s="162" t="s">
        <v>304</v>
      </c>
      <c r="E52" s="162"/>
      <c r="F52" s="128"/>
      <c r="G52" s="128"/>
      <c r="H52" s="126"/>
      <c r="I52" s="295"/>
    </row>
    <row r="53" spans="1:9" ht="12" customHeight="1">
      <c r="A53" s="138"/>
      <c r="B53" s="138"/>
      <c r="C53" s="162"/>
      <c r="D53" s="162" t="s">
        <v>305</v>
      </c>
      <c r="E53" s="162"/>
      <c r="F53" s="128"/>
      <c r="G53" s="128"/>
      <c r="H53" s="126"/>
      <c r="I53" s="295"/>
    </row>
    <row r="54" spans="1:9" ht="12" customHeight="1">
      <c r="A54" s="138"/>
      <c r="B54" s="138"/>
      <c r="C54" s="162"/>
      <c r="D54" s="162"/>
      <c r="E54" s="162"/>
      <c r="F54" s="128"/>
      <c r="G54" s="128"/>
      <c r="H54" s="126"/>
      <c r="I54" s="295"/>
    </row>
    <row r="55" spans="1:9" ht="12" customHeight="1">
      <c r="A55" s="138"/>
      <c r="B55" s="138"/>
      <c r="C55" s="162"/>
      <c r="D55" s="162" t="s">
        <v>120</v>
      </c>
      <c r="E55" s="162" t="s">
        <v>77</v>
      </c>
      <c r="F55" s="128" t="s">
        <v>306</v>
      </c>
      <c r="G55" s="128">
        <v>10</v>
      </c>
      <c r="H55" s="126"/>
      <c r="I55" s="694"/>
    </row>
    <row r="56" spans="1:9" ht="12" customHeight="1">
      <c r="A56" s="138"/>
      <c r="B56" s="138"/>
      <c r="C56" s="162"/>
      <c r="D56" s="162"/>
      <c r="E56" s="162"/>
      <c r="F56" s="128"/>
      <c r="G56" s="128"/>
      <c r="H56" s="126"/>
      <c r="I56" s="295"/>
    </row>
    <row r="57" spans="1:9" ht="12" customHeight="1">
      <c r="A57" s="138"/>
      <c r="B57" s="138"/>
      <c r="C57" s="162"/>
      <c r="D57" s="162" t="s">
        <v>124</v>
      </c>
      <c r="E57" s="162" t="s">
        <v>78</v>
      </c>
      <c r="F57" s="128" t="s">
        <v>306</v>
      </c>
      <c r="G57" s="128">
        <v>10</v>
      </c>
      <c r="H57" s="126"/>
      <c r="I57" s="694"/>
    </row>
    <row r="58" spans="1:9" ht="12" customHeight="1">
      <c r="A58" s="138"/>
      <c r="B58" s="138"/>
      <c r="C58" s="162"/>
      <c r="D58" s="162"/>
      <c r="E58" s="162"/>
      <c r="F58" s="128"/>
      <c r="G58" s="135"/>
      <c r="H58" s="30"/>
      <c r="I58" s="293"/>
    </row>
    <row r="59" spans="1:9" ht="12" customHeight="1">
      <c r="A59" s="163"/>
      <c r="B59" s="164"/>
      <c r="C59" s="164"/>
      <c r="D59" s="164"/>
      <c r="E59" s="164"/>
      <c r="F59" s="165"/>
      <c r="G59" s="240"/>
      <c r="H59" s="241"/>
      <c r="I59" s="885"/>
    </row>
    <row r="60" spans="1:9" ht="12" customHeight="1">
      <c r="A60" s="138" t="s">
        <v>108</v>
      </c>
      <c r="B60" s="162" t="s">
        <v>133</v>
      </c>
      <c r="C60" s="162"/>
      <c r="D60" s="162"/>
      <c r="E60" s="162"/>
      <c r="F60" s="150"/>
      <c r="G60" s="242"/>
      <c r="H60" s="243"/>
      <c r="I60" s="895"/>
    </row>
    <row r="61" spans="1:9" ht="12" customHeight="1">
      <c r="A61" s="166"/>
      <c r="B61" s="167"/>
      <c r="C61" s="167"/>
      <c r="D61" s="167"/>
      <c r="E61" s="167"/>
      <c r="F61" s="168"/>
      <c r="G61" s="244"/>
      <c r="H61" s="245"/>
      <c r="I61" s="887"/>
    </row>
    <row r="62" spans="1:9" ht="12" customHeight="1">
      <c r="A62" s="162"/>
      <c r="B62" s="162"/>
      <c r="C62" s="162"/>
      <c r="D62" s="162"/>
      <c r="E62" s="162"/>
      <c r="F62" s="150"/>
      <c r="G62" s="242"/>
      <c r="H62" s="243"/>
      <c r="I62" s="888"/>
    </row>
    <row r="63" spans="1:9" ht="12" customHeight="1">
      <c r="A63" s="162"/>
      <c r="B63" s="162"/>
      <c r="C63" s="162"/>
      <c r="D63" s="162"/>
      <c r="E63" s="162"/>
      <c r="F63" s="150"/>
      <c r="G63" s="246"/>
      <c r="H63" s="247"/>
      <c r="I63" s="889" t="s">
        <v>105</v>
      </c>
    </row>
    <row r="64" spans="1:9" ht="12" customHeight="1">
      <c r="A64" s="162"/>
      <c r="B64" s="162"/>
      <c r="C64" s="162"/>
      <c r="D64" s="162"/>
      <c r="E64" s="162"/>
      <c r="F64" s="150"/>
      <c r="G64" s="246"/>
      <c r="H64" s="248"/>
      <c r="I64" s="890"/>
    </row>
    <row r="65" spans="1:9" ht="12" customHeight="1">
      <c r="A65" s="3" t="s">
        <v>18</v>
      </c>
      <c r="B65" s="3"/>
      <c r="C65" s="4"/>
      <c r="D65" s="4"/>
      <c r="E65" s="4"/>
      <c r="F65" s="5"/>
      <c r="G65" s="249"/>
      <c r="H65" s="250"/>
      <c r="I65" s="891"/>
    </row>
    <row r="66" spans="1:9" ht="12" customHeight="1">
      <c r="A66" s="8" t="s">
        <v>19</v>
      </c>
      <c r="B66" s="8" t="s">
        <v>20</v>
      </c>
      <c r="C66" s="9"/>
      <c r="D66" s="9"/>
      <c r="E66" s="9" t="s">
        <v>21</v>
      </c>
      <c r="F66" s="10" t="s">
        <v>22</v>
      </c>
      <c r="G66" s="251" t="s">
        <v>23</v>
      </c>
      <c r="H66" s="252" t="s">
        <v>24</v>
      </c>
      <c r="I66" s="892" t="s">
        <v>25</v>
      </c>
    </row>
    <row r="67" spans="1:9" ht="12" customHeight="1">
      <c r="A67" s="13" t="s">
        <v>26</v>
      </c>
      <c r="B67" s="13" t="s">
        <v>27</v>
      </c>
      <c r="C67" s="14"/>
      <c r="D67" s="14"/>
      <c r="E67" s="14"/>
      <c r="F67" s="15"/>
      <c r="G67" s="253" t="s">
        <v>28</v>
      </c>
      <c r="H67" s="254"/>
      <c r="I67" s="893"/>
    </row>
    <row r="68" spans="1:9" ht="12" customHeight="1">
      <c r="A68" s="138"/>
      <c r="B68" s="138"/>
      <c r="C68" s="162"/>
      <c r="D68" s="162"/>
      <c r="E68" s="162"/>
      <c r="F68" s="150"/>
      <c r="G68" s="242"/>
      <c r="H68" s="243"/>
      <c r="I68" s="894"/>
    </row>
    <row r="69" spans="1:9" ht="12" customHeight="1">
      <c r="A69" s="138"/>
      <c r="B69" s="138"/>
      <c r="C69" s="162" t="s">
        <v>134</v>
      </c>
      <c r="D69" s="162"/>
      <c r="E69" s="162"/>
      <c r="F69" s="150"/>
      <c r="G69" s="242"/>
      <c r="H69" s="243"/>
      <c r="I69" s="895"/>
    </row>
    <row r="70" spans="1:9" ht="12" customHeight="1">
      <c r="A70" s="166"/>
      <c r="B70" s="166"/>
      <c r="C70" s="167"/>
      <c r="D70" s="167"/>
      <c r="E70" s="167"/>
      <c r="F70" s="168"/>
      <c r="G70" s="244"/>
      <c r="H70" s="245"/>
      <c r="I70" s="1158"/>
    </row>
    <row r="71" spans="1:9" ht="12" customHeight="1">
      <c r="A71" s="138"/>
      <c r="B71" s="138"/>
      <c r="C71" s="162"/>
      <c r="D71" s="162"/>
      <c r="E71" s="162"/>
      <c r="F71" s="128"/>
      <c r="G71" s="255"/>
      <c r="H71" s="256"/>
      <c r="I71" s="1159"/>
    </row>
    <row r="72" spans="1:9" ht="12" customHeight="1">
      <c r="A72" s="138"/>
      <c r="B72" s="138"/>
      <c r="C72" s="162" t="s">
        <v>39</v>
      </c>
      <c r="D72" s="162" t="s">
        <v>402</v>
      </c>
      <c r="E72" s="162"/>
      <c r="F72" s="128"/>
      <c r="G72" s="49"/>
      <c r="H72" s="30"/>
      <c r="I72" s="1159"/>
    </row>
    <row r="73" spans="1:9" ht="12" customHeight="1">
      <c r="A73" s="138"/>
      <c r="B73" s="138"/>
      <c r="C73" s="162"/>
      <c r="D73" s="162" t="s">
        <v>403</v>
      </c>
      <c r="E73" s="162"/>
      <c r="F73" s="128" t="s">
        <v>41</v>
      </c>
      <c r="G73" s="128">
        <v>5</v>
      </c>
      <c r="H73" s="30"/>
      <c r="I73" s="853"/>
    </row>
    <row r="74" spans="1:9" ht="12" customHeight="1">
      <c r="A74" s="138"/>
      <c r="B74" s="138"/>
      <c r="C74" s="162"/>
      <c r="D74" s="162"/>
      <c r="E74" s="162"/>
      <c r="F74" s="128"/>
      <c r="G74" s="128"/>
      <c r="H74" s="257"/>
      <c r="I74" s="1159"/>
    </row>
    <row r="75" spans="1:9" ht="12" customHeight="1">
      <c r="A75" s="138" t="s">
        <v>110</v>
      </c>
      <c r="B75" s="8" t="s">
        <v>409</v>
      </c>
      <c r="C75" s="9" t="s">
        <v>405</v>
      </c>
      <c r="D75" s="228"/>
      <c r="E75" s="9"/>
      <c r="F75" s="128"/>
      <c r="G75" s="128"/>
      <c r="H75" s="30"/>
      <c r="I75" s="293"/>
    </row>
    <row r="76" spans="1:9" ht="12" customHeight="1">
      <c r="A76" s="138" t="s">
        <v>125</v>
      </c>
      <c r="B76" s="8"/>
      <c r="C76" s="9" t="s">
        <v>406</v>
      </c>
      <c r="D76" s="9"/>
      <c r="E76" s="9"/>
      <c r="F76" s="128"/>
      <c r="G76" s="128"/>
      <c r="H76" s="30"/>
      <c r="I76" s="293"/>
    </row>
    <row r="77" spans="1:9" ht="12" customHeight="1">
      <c r="A77" s="138"/>
      <c r="B77" s="8"/>
      <c r="C77" s="9" t="s">
        <v>407</v>
      </c>
      <c r="D77" s="228"/>
      <c r="E77" s="9"/>
      <c r="F77" s="128"/>
      <c r="G77" s="128"/>
      <c r="H77" s="30"/>
      <c r="I77" s="293"/>
    </row>
    <row r="78" spans="1:9" ht="12" customHeight="1">
      <c r="A78" s="138"/>
      <c r="B78" s="8"/>
      <c r="C78" s="9" t="s">
        <v>408</v>
      </c>
      <c r="D78" s="9"/>
      <c r="E78" s="9"/>
      <c r="F78" s="128" t="s">
        <v>41</v>
      </c>
      <c r="G78" s="128">
        <v>5</v>
      </c>
      <c r="H78" s="30"/>
      <c r="I78" s="853"/>
    </row>
    <row r="79" spans="1:9" ht="12" customHeight="1">
      <c r="A79" s="138"/>
      <c r="B79" s="138"/>
      <c r="C79" s="162"/>
      <c r="D79" s="137"/>
      <c r="E79" s="162"/>
      <c r="F79" s="128"/>
      <c r="G79" s="128"/>
      <c r="H79" s="30"/>
      <c r="I79" s="293"/>
    </row>
    <row r="80" spans="1:9" ht="12" customHeight="1">
      <c r="A80" s="138"/>
      <c r="B80" s="8"/>
      <c r="C80" s="9"/>
      <c r="D80" s="9"/>
      <c r="E80" s="9"/>
      <c r="F80" s="128"/>
      <c r="G80" s="49"/>
      <c r="H80" s="30"/>
      <c r="I80" s="300"/>
    </row>
    <row r="81" spans="1:9" ht="12" customHeight="1">
      <c r="A81" s="138"/>
      <c r="B81" s="138"/>
      <c r="C81" s="162"/>
      <c r="D81" s="162"/>
      <c r="E81" s="162"/>
      <c r="F81" s="128"/>
      <c r="G81" s="49"/>
      <c r="H81" s="30"/>
      <c r="I81" s="300"/>
    </row>
    <row r="82" spans="1:9" ht="12" customHeight="1">
      <c r="A82" s="138"/>
      <c r="B82" s="138"/>
      <c r="C82" s="162"/>
      <c r="D82" s="162"/>
      <c r="E82" s="162"/>
      <c r="F82" s="30"/>
      <c r="G82" s="49"/>
      <c r="H82" s="30"/>
      <c r="I82" s="853"/>
    </row>
    <row r="83" spans="1:9" ht="12" customHeight="1">
      <c r="A83" s="138"/>
      <c r="B83" s="138"/>
      <c r="C83" s="162"/>
      <c r="D83" s="162"/>
      <c r="E83" s="162"/>
      <c r="F83" s="128"/>
      <c r="G83" s="49"/>
      <c r="H83" s="30"/>
      <c r="I83" s="300"/>
    </row>
    <row r="84" spans="1:9" ht="12" customHeight="1">
      <c r="A84" s="138"/>
      <c r="B84" s="138"/>
      <c r="C84" s="162"/>
      <c r="D84" s="162"/>
      <c r="E84" s="162"/>
      <c r="F84" s="128"/>
      <c r="G84" s="135"/>
      <c r="H84" s="257"/>
      <c r="I84" s="853"/>
    </row>
    <row r="85" spans="1:9" ht="12" customHeight="1">
      <c r="A85" s="138"/>
      <c r="B85" s="138"/>
      <c r="C85" s="162"/>
      <c r="D85" s="162"/>
      <c r="E85" s="162"/>
      <c r="F85" s="128"/>
      <c r="G85" s="48"/>
      <c r="H85" s="257"/>
      <c r="I85" s="1159"/>
    </row>
    <row r="86" spans="1:9" ht="12" customHeight="1">
      <c r="A86" s="138"/>
      <c r="B86" s="8"/>
      <c r="C86" s="9"/>
      <c r="D86" s="162"/>
      <c r="E86" s="162"/>
      <c r="F86" s="128"/>
      <c r="G86" s="48"/>
      <c r="H86" s="257"/>
      <c r="I86" s="894"/>
    </row>
    <row r="87" spans="1:9" ht="12" customHeight="1">
      <c r="A87" s="138"/>
      <c r="B87" s="138"/>
      <c r="C87" s="162"/>
      <c r="D87" s="162"/>
      <c r="E87" s="162"/>
      <c r="F87" s="128"/>
      <c r="G87" s="48"/>
      <c r="H87" s="30"/>
      <c r="I87" s="293"/>
    </row>
    <row r="88" spans="1:9" ht="12" customHeight="1">
      <c r="A88" s="138"/>
      <c r="B88" s="138"/>
      <c r="C88" s="162"/>
      <c r="D88" s="162"/>
      <c r="E88" s="162"/>
      <c r="F88" s="128"/>
      <c r="G88" s="49"/>
      <c r="H88" s="30"/>
      <c r="I88" s="853"/>
    </row>
    <row r="89" spans="1:9" ht="12" customHeight="1">
      <c r="A89" s="138"/>
      <c r="B89" s="138"/>
      <c r="C89" s="162"/>
      <c r="D89" s="162"/>
      <c r="E89" s="162"/>
      <c r="F89" s="128"/>
      <c r="G89" s="49"/>
      <c r="H89" s="30"/>
      <c r="I89" s="293"/>
    </row>
    <row r="90" spans="1:9" ht="12" customHeight="1">
      <c r="A90" s="138"/>
      <c r="B90" s="138"/>
      <c r="C90" s="162"/>
      <c r="D90" s="162"/>
      <c r="E90" s="162"/>
      <c r="F90" s="128"/>
      <c r="G90" s="49"/>
      <c r="H90" s="30"/>
      <c r="I90" s="853"/>
    </row>
    <row r="91" spans="1:9" ht="12" customHeight="1">
      <c r="A91" s="138"/>
      <c r="B91" s="138"/>
      <c r="C91" s="162"/>
      <c r="D91" s="162"/>
      <c r="E91" s="162"/>
      <c r="F91" s="128"/>
      <c r="G91" s="49"/>
      <c r="H91" s="30"/>
      <c r="I91" s="293"/>
    </row>
    <row r="92" spans="1:9" ht="12" customHeight="1">
      <c r="A92" s="138"/>
      <c r="B92" s="138"/>
      <c r="C92" s="162"/>
      <c r="D92" s="162"/>
      <c r="E92" s="162"/>
      <c r="F92" s="128"/>
      <c r="G92" s="49"/>
      <c r="H92" s="30"/>
      <c r="I92" s="293"/>
    </row>
    <row r="93" spans="1:9" ht="12" customHeight="1">
      <c r="A93" s="138"/>
      <c r="B93" s="138"/>
      <c r="C93" s="162"/>
      <c r="D93" s="162"/>
      <c r="E93" s="162"/>
      <c r="F93" s="128"/>
      <c r="G93" s="49"/>
      <c r="H93" s="30"/>
      <c r="I93" s="853"/>
    </row>
    <row r="94" spans="1:9" ht="12" customHeight="1">
      <c r="A94" s="138"/>
      <c r="B94" s="138"/>
      <c r="C94" s="162"/>
      <c r="D94" s="162"/>
      <c r="E94" s="162"/>
      <c r="F94" s="128"/>
      <c r="G94" s="49"/>
      <c r="H94" s="30"/>
      <c r="I94" s="293" t="str">
        <f t="shared" ref="I94" si="1">IF(OR(AND(G94="Prov",H94="Sum"),(H94="PC Sum")),". . . . . . . . .00",IF(ISERR(G94*H94),"",IF(G94*H94=0,"",ROUND(G94*H94,2))))</f>
        <v/>
      </c>
    </row>
    <row r="95" spans="1:9" ht="12" customHeight="1">
      <c r="A95" s="138"/>
      <c r="B95" s="138"/>
      <c r="C95" s="162"/>
      <c r="D95" s="162"/>
      <c r="E95" s="162"/>
      <c r="F95" s="128"/>
      <c r="G95" s="49"/>
      <c r="H95" s="30"/>
      <c r="I95" s="293"/>
    </row>
    <row r="96" spans="1:9" ht="12" customHeight="1">
      <c r="A96" s="138"/>
      <c r="B96" s="138"/>
      <c r="C96" s="162"/>
      <c r="D96" s="162"/>
      <c r="E96" s="162"/>
      <c r="F96" s="128"/>
      <c r="G96" s="49"/>
      <c r="H96" s="30"/>
      <c r="I96" s="293"/>
    </row>
    <row r="97" spans="1:9" ht="12" customHeight="1">
      <c r="A97" s="138"/>
      <c r="B97" s="138"/>
      <c r="C97" s="162"/>
      <c r="D97" s="162"/>
      <c r="E97" s="162"/>
      <c r="F97" s="128"/>
      <c r="G97" s="49"/>
      <c r="H97" s="30"/>
      <c r="I97" s="293"/>
    </row>
    <row r="98" spans="1:9" ht="12" customHeight="1">
      <c r="A98" s="138"/>
      <c r="B98" s="138"/>
      <c r="C98" s="162"/>
      <c r="D98" s="162"/>
      <c r="E98" s="162"/>
      <c r="F98" s="128"/>
      <c r="G98" s="49"/>
      <c r="H98" s="30"/>
      <c r="I98" s="293"/>
    </row>
    <row r="99" spans="1:9" ht="12" customHeight="1">
      <c r="A99" s="138"/>
      <c r="B99" s="138"/>
      <c r="C99" s="162"/>
      <c r="D99" s="162"/>
      <c r="E99" s="162"/>
      <c r="F99" s="128"/>
      <c r="G99" s="49"/>
      <c r="H99" s="30"/>
      <c r="I99" s="293"/>
    </row>
    <row r="100" spans="1:9" ht="12" customHeight="1">
      <c r="A100" s="138"/>
      <c r="B100" s="138"/>
      <c r="C100" s="162"/>
      <c r="D100" s="162"/>
      <c r="E100" s="162"/>
      <c r="F100" s="128"/>
      <c r="G100" s="49"/>
      <c r="H100" s="30"/>
      <c r="I100" s="293"/>
    </row>
    <row r="101" spans="1:9" ht="12" customHeight="1">
      <c r="A101" s="138"/>
      <c r="B101" s="138"/>
      <c r="C101" s="162"/>
      <c r="D101" s="162"/>
      <c r="E101" s="162"/>
      <c r="F101" s="128"/>
      <c r="G101" s="49"/>
      <c r="H101" s="30"/>
      <c r="I101" s="293"/>
    </row>
    <row r="102" spans="1:9" ht="12" customHeight="1">
      <c r="A102" s="138"/>
      <c r="B102" s="138"/>
      <c r="C102" s="162"/>
      <c r="D102" s="162"/>
      <c r="E102" s="162"/>
      <c r="F102" s="128"/>
      <c r="G102" s="49"/>
      <c r="H102" s="30"/>
      <c r="I102" s="293"/>
    </row>
    <row r="103" spans="1:9" ht="12" customHeight="1">
      <c r="A103" s="138"/>
      <c r="B103" s="138"/>
      <c r="C103" s="162"/>
      <c r="D103" s="162"/>
      <c r="E103" s="162"/>
      <c r="F103" s="128"/>
      <c r="G103" s="49"/>
      <c r="H103" s="30"/>
      <c r="I103" s="293"/>
    </row>
    <row r="104" spans="1:9" ht="12" customHeight="1">
      <c r="A104" s="138"/>
      <c r="B104" s="138"/>
      <c r="C104" s="162"/>
      <c r="D104" s="162"/>
      <c r="E104" s="162"/>
      <c r="F104" s="128"/>
      <c r="G104" s="49"/>
      <c r="H104" s="30"/>
      <c r="I104" s="293"/>
    </row>
    <row r="105" spans="1:9" ht="12" customHeight="1">
      <c r="A105" s="138"/>
      <c r="B105" s="138"/>
      <c r="C105" s="162"/>
      <c r="D105" s="162"/>
      <c r="E105" s="162"/>
      <c r="F105" s="128"/>
      <c r="G105" s="49"/>
      <c r="H105" s="30"/>
      <c r="I105" s="293"/>
    </row>
    <row r="106" spans="1:9" ht="12" customHeight="1">
      <c r="A106" s="138"/>
      <c r="B106" s="138"/>
      <c r="C106" s="162"/>
      <c r="D106" s="162"/>
      <c r="E106" s="162"/>
      <c r="F106" s="128"/>
      <c r="G106" s="49"/>
      <c r="H106" s="30"/>
      <c r="I106" s="293"/>
    </row>
    <row r="107" spans="1:9" ht="12" customHeight="1">
      <c r="A107" s="138"/>
      <c r="B107" s="138"/>
      <c r="C107" s="162"/>
      <c r="D107" s="162"/>
      <c r="E107" s="162"/>
      <c r="F107" s="128"/>
      <c r="G107" s="49"/>
      <c r="H107" s="30"/>
      <c r="I107" s="293"/>
    </row>
    <row r="108" spans="1:9" ht="12" customHeight="1">
      <c r="A108" s="138"/>
      <c r="B108" s="8"/>
      <c r="C108" s="9"/>
      <c r="D108" s="228"/>
      <c r="E108" s="9"/>
      <c r="F108" s="128"/>
      <c r="G108" s="49"/>
      <c r="H108" s="30"/>
      <c r="I108" s="293"/>
    </row>
    <row r="109" spans="1:9" ht="12" customHeight="1">
      <c r="A109" s="138"/>
      <c r="B109" s="138"/>
      <c r="C109" s="162"/>
      <c r="D109" s="162"/>
      <c r="E109" s="162"/>
      <c r="F109" s="128"/>
      <c r="G109" s="49"/>
      <c r="H109" s="30"/>
      <c r="I109" s="300"/>
    </row>
    <row r="110" spans="1:9" ht="12" customHeight="1">
      <c r="A110" s="138"/>
      <c r="B110" s="138"/>
      <c r="C110" s="162"/>
      <c r="D110" s="162"/>
      <c r="E110" s="162"/>
      <c r="F110" s="128"/>
      <c r="G110" s="49"/>
      <c r="H110" s="30"/>
      <c r="I110" s="300"/>
    </row>
    <row r="111" spans="1:9" ht="12" customHeight="1">
      <c r="A111" s="138"/>
      <c r="B111" s="138"/>
      <c r="C111" s="162"/>
      <c r="D111" s="162"/>
      <c r="E111" s="162"/>
      <c r="F111" s="128"/>
      <c r="G111" s="49"/>
      <c r="H111" s="30"/>
      <c r="I111" s="300"/>
    </row>
    <row r="112" spans="1:9" ht="12" customHeight="1">
      <c r="A112" s="138"/>
      <c r="B112" s="138"/>
      <c r="C112" s="162"/>
      <c r="D112" s="162"/>
      <c r="E112" s="162"/>
      <c r="F112" s="128"/>
      <c r="G112" s="49"/>
      <c r="H112" s="30"/>
      <c r="I112" s="300"/>
    </row>
    <row r="113" spans="1:9" ht="12" customHeight="1">
      <c r="A113" s="138"/>
      <c r="B113" s="138"/>
      <c r="C113" s="162"/>
      <c r="D113" s="162"/>
      <c r="E113" s="162"/>
      <c r="F113" s="128"/>
      <c r="G113" s="49"/>
      <c r="H113" s="30"/>
      <c r="I113" s="300"/>
    </row>
    <row r="114" spans="1:9" ht="12" customHeight="1">
      <c r="A114" s="138"/>
      <c r="B114" s="138"/>
      <c r="C114" s="162"/>
      <c r="D114" s="162"/>
      <c r="E114" s="162"/>
      <c r="F114" s="128"/>
      <c r="G114" s="49"/>
      <c r="H114" s="30"/>
      <c r="I114" s="300"/>
    </row>
    <row r="115" spans="1:9" ht="12" customHeight="1">
      <c r="A115" s="138"/>
      <c r="B115" s="138"/>
      <c r="C115" s="162"/>
      <c r="D115" s="137"/>
      <c r="E115" s="162"/>
      <c r="F115" s="128"/>
      <c r="G115" s="49"/>
      <c r="H115" s="30"/>
      <c r="I115" s="300"/>
    </row>
    <row r="116" spans="1:9" ht="12" customHeight="1">
      <c r="A116" s="138"/>
      <c r="B116" s="138"/>
      <c r="C116" s="162"/>
      <c r="D116" s="137"/>
      <c r="E116" s="162"/>
      <c r="F116" s="128"/>
      <c r="G116" s="49"/>
      <c r="H116" s="30"/>
      <c r="I116" s="300"/>
    </row>
    <row r="117" spans="1:9" ht="12" customHeight="1">
      <c r="A117" s="138"/>
      <c r="B117" s="138"/>
      <c r="C117" s="162"/>
      <c r="D117" s="162"/>
      <c r="E117" s="162"/>
      <c r="F117" s="128"/>
      <c r="G117" s="49"/>
      <c r="H117" s="30"/>
      <c r="I117" s="300"/>
    </row>
    <row r="118" spans="1:9" ht="12" customHeight="1">
      <c r="A118" s="138"/>
      <c r="B118" s="138"/>
      <c r="C118" s="162"/>
      <c r="D118" s="162"/>
      <c r="E118" s="162"/>
      <c r="F118" s="128"/>
      <c r="G118" s="49"/>
      <c r="H118" s="30"/>
      <c r="I118" s="300" t="str">
        <f>IF(OR(AND(G118="Prov",H118="Sum"),(H118="PC Sum")),". . . . . . . . .00",IF(ISERR(G118*H118),"",IF(G118*H118=0,"",ROUND(G118*H118,2))))</f>
        <v/>
      </c>
    </row>
    <row r="119" spans="1:9" ht="12" customHeight="1">
      <c r="A119" s="163"/>
      <c r="B119" s="164"/>
      <c r="C119" s="164"/>
      <c r="D119" s="164"/>
      <c r="E119" s="164"/>
      <c r="F119" s="165"/>
      <c r="G119" s="50"/>
      <c r="H119" s="32"/>
      <c r="I119" s="700"/>
    </row>
    <row r="120" spans="1:9" ht="12" customHeight="1">
      <c r="A120" s="138"/>
      <c r="B120" s="9" t="s">
        <v>81</v>
      </c>
      <c r="C120" s="162"/>
      <c r="D120" s="162"/>
      <c r="E120" s="162"/>
      <c r="F120" s="150"/>
      <c r="G120" s="51"/>
      <c r="H120" s="33"/>
      <c r="I120" s="1160"/>
    </row>
    <row r="121" spans="1:9" ht="12" customHeight="1">
      <c r="A121" s="166"/>
      <c r="B121" s="167"/>
      <c r="C121" s="167"/>
      <c r="D121" s="167"/>
      <c r="E121" s="167"/>
      <c r="F121" s="168"/>
      <c r="G121" s="52"/>
      <c r="H121" s="34"/>
      <c r="I121" s="326"/>
    </row>
    <row r="122" spans="1:9" ht="12" customHeight="1">
      <c r="A122" s="162"/>
      <c r="B122" s="162"/>
      <c r="C122" s="162"/>
      <c r="D122" s="162"/>
      <c r="E122" s="162"/>
      <c r="F122" s="150"/>
      <c r="G122" s="47"/>
      <c r="H122" s="27"/>
      <c r="I122" s="898"/>
    </row>
  </sheetData>
  <printOptions horizontalCentered="1" verticalCentered="1"/>
  <pageMargins left="0.7" right="0.7" top="0.75" bottom="0.75" header="0.3" footer="0.3"/>
  <pageSetup paperSize="9" firstPageNumber="10" fitToHeight="0" orientation="portrait" useFirstPageNumber="1" horizontalDpi="300" verticalDpi="300" r:id="rId1"/>
  <headerFooter alignWithMargins="0">
    <oddHeader>&amp;CC2.&amp;P</oddHeader>
    <oddFooter>&amp;L&amp;"Arial,Italic"&amp;8 1006 (ENGACES 02/2016)</oddFooter>
  </headerFooter>
  <rowBreaks count="2" manualBreakCount="2">
    <brk id="61" max="8" man="1"/>
    <brk id="1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view="pageBreakPreview" zoomScale="99" zoomScaleNormal="100" zoomScaleSheetLayoutView="99" workbookViewId="0">
      <selection activeCell="K78" sqref="K78"/>
    </sheetView>
  </sheetViews>
  <sheetFormatPr defaultRowHeight="12.75"/>
  <cols>
    <col min="1" max="1" width="9.140625" customWidth="1"/>
    <col min="2" max="2" width="7.140625" customWidth="1"/>
    <col min="3" max="4" width="3.140625" customWidth="1"/>
    <col min="5" max="5" width="31.5703125" customWidth="1"/>
    <col min="6" max="6" width="5.85546875" customWidth="1"/>
    <col min="7" max="7" width="6.85546875" customWidth="1"/>
    <col min="8" max="8" width="10.42578125" customWidth="1"/>
    <col min="9" max="9" width="11.42578125" customWidth="1"/>
  </cols>
  <sheetData>
    <row r="1" spans="1:9">
      <c r="A1" s="141"/>
      <c r="B1" s="141"/>
      <c r="C1" s="141"/>
      <c r="D1" s="141"/>
      <c r="E1" s="141"/>
      <c r="F1" s="140"/>
      <c r="G1" s="710"/>
      <c r="H1" s="711"/>
      <c r="I1" s="57" t="s">
        <v>871</v>
      </c>
    </row>
    <row r="2" spans="1:9">
      <c r="A2" s="712"/>
      <c r="B2" s="712"/>
      <c r="C2" s="712"/>
      <c r="D2" s="712"/>
      <c r="E2" s="712"/>
      <c r="F2" s="713"/>
      <c r="G2" s="710"/>
      <c r="H2" s="711"/>
      <c r="I2" s="714"/>
    </row>
    <row r="3" spans="1:9">
      <c r="A3" s="715" t="s">
        <v>18</v>
      </c>
      <c r="B3" s="715"/>
      <c r="C3" s="716"/>
      <c r="D3" s="716"/>
      <c r="E3" s="716"/>
      <c r="F3" s="717"/>
      <c r="G3" s="718"/>
      <c r="H3" s="719"/>
      <c r="I3" s="720"/>
    </row>
    <row r="4" spans="1:9">
      <c r="A4" s="721" t="s">
        <v>19</v>
      </c>
      <c r="B4" s="721" t="s">
        <v>20</v>
      </c>
      <c r="C4" s="722"/>
      <c r="D4" s="722"/>
      <c r="E4" s="722" t="s">
        <v>21</v>
      </c>
      <c r="F4" s="723" t="s">
        <v>22</v>
      </c>
      <c r="G4" s="724" t="s">
        <v>23</v>
      </c>
      <c r="H4" s="725" t="s">
        <v>24</v>
      </c>
      <c r="I4" s="726" t="s">
        <v>25</v>
      </c>
    </row>
    <row r="5" spans="1:9">
      <c r="A5" s="727" t="s">
        <v>26</v>
      </c>
      <c r="B5" s="727" t="s">
        <v>27</v>
      </c>
      <c r="C5" s="728"/>
      <c r="D5" s="728"/>
      <c r="E5" s="728"/>
      <c r="F5" s="729"/>
      <c r="G5" s="730" t="s">
        <v>28</v>
      </c>
      <c r="H5" s="731"/>
      <c r="I5" s="732"/>
    </row>
    <row r="6" spans="1:9">
      <c r="A6" s="733"/>
      <c r="B6" s="733"/>
      <c r="C6" s="734"/>
      <c r="D6" s="712"/>
      <c r="E6" s="712"/>
      <c r="F6" s="735"/>
      <c r="G6" s="736"/>
      <c r="H6" s="737"/>
      <c r="I6" s="738"/>
    </row>
    <row r="7" spans="1:9">
      <c r="A7" s="173" t="s">
        <v>29</v>
      </c>
      <c r="B7" s="175" t="s">
        <v>872</v>
      </c>
      <c r="C7" s="21" t="s">
        <v>873</v>
      </c>
      <c r="D7" s="21"/>
      <c r="E7" s="141"/>
      <c r="F7" s="179"/>
      <c r="G7" s="739"/>
      <c r="H7" s="740"/>
      <c r="I7" s="741"/>
    </row>
    <row r="8" spans="1:9">
      <c r="A8" s="173" t="s">
        <v>874</v>
      </c>
      <c r="B8" s="173"/>
      <c r="C8" s="141"/>
      <c r="D8" s="141"/>
      <c r="E8" s="141"/>
      <c r="F8" s="179"/>
      <c r="G8" s="739"/>
      <c r="H8" s="740"/>
      <c r="I8" s="741"/>
    </row>
    <row r="9" spans="1:9">
      <c r="A9" s="173"/>
      <c r="B9" s="173"/>
      <c r="C9" s="742" t="s">
        <v>875</v>
      </c>
      <c r="D9" s="141"/>
      <c r="E9" s="141"/>
      <c r="F9" s="174"/>
      <c r="G9" s="743"/>
      <c r="H9" s="744"/>
      <c r="I9" s="147" t="s">
        <v>61</v>
      </c>
    </row>
    <row r="10" spans="1:9">
      <c r="A10" s="173"/>
      <c r="B10" s="173"/>
      <c r="C10" s="141"/>
      <c r="D10" s="141"/>
      <c r="E10" s="141"/>
      <c r="F10" s="174"/>
      <c r="G10" s="743"/>
      <c r="H10" s="744"/>
      <c r="I10" s="147" t="s">
        <v>61</v>
      </c>
    </row>
    <row r="11" spans="1:9">
      <c r="A11" s="745" t="s">
        <v>876</v>
      </c>
      <c r="B11" s="175" t="s">
        <v>877</v>
      </c>
      <c r="C11" s="172" t="s">
        <v>878</v>
      </c>
      <c r="D11" s="141"/>
      <c r="E11" s="141"/>
      <c r="F11" s="174"/>
      <c r="G11" s="746"/>
      <c r="H11" s="744"/>
      <c r="I11" s="747"/>
    </row>
    <row r="12" spans="1:9">
      <c r="A12" s="173"/>
      <c r="B12" s="173"/>
      <c r="C12" s="141"/>
      <c r="D12" s="141"/>
      <c r="E12" s="141"/>
      <c r="F12" s="748"/>
      <c r="G12" s="746"/>
      <c r="H12" s="744"/>
      <c r="I12" s="747"/>
    </row>
    <row r="13" spans="1:9">
      <c r="A13" s="173"/>
      <c r="B13" s="173"/>
      <c r="C13" s="141" t="s">
        <v>120</v>
      </c>
      <c r="D13" s="141" t="s">
        <v>879</v>
      </c>
      <c r="E13" s="141"/>
      <c r="F13" s="174"/>
      <c r="G13" s="746"/>
      <c r="H13" s="749"/>
      <c r="I13" s="336"/>
    </row>
    <row r="14" spans="1:9">
      <c r="A14" s="745"/>
      <c r="B14" s="750"/>
      <c r="C14" s="751"/>
      <c r="D14" s="751"/>
      <c r="E14" s="751"/>
      <c r="F14" s="752"/>
      <c r="G14" s="753"/>
      <c r="H14" s="749"/>
      <c r="I14" s="754"/>
    </row>
    <row r="15" spans="1:9" s="902" customFormat="1" ht="25.5">
      <c r="A15" s="900"/>
      <c r="B15" s="900"/>
      <c r="C15" s="312"/>
      <c r="D15" s="312" t="s">
        <v>120</v>
      </c>
      <c r="E15" s="298" t="s">
        <v>880</v>
      </c>
      <c r="F15" s="755" t="s">
        <v>881</v>
      </c>
      <c r="G15" s="755">
        <v>50</v>
      </c>
      <c r="H15" s="901"/>
      <c r="I15" s="756"/>
    </row>
    <row r="16" spans="1:9">
      <c r="A16" s="173"/>
      <c r="B16" s="173"/>
      <c r="C16" s="141"/>
      <c r="D16" s="141"/>
      <c r="E16" s="757"/>
      <c r="F16" s="758"/>
      <c r="G16" s="755"/>
      <c r="H16" s="756"/>
      <c r="I16" s="756"/>
    </row>
    <row r="17" spans="1:9">
      <c r="A17" s="173"/>
      <c r="B17" s="173"/>
      <c r="C17" s="141"/>
      <c r="D17" s="141" t="s">
        <v>124</v>
      </c>
      <c r="E17" s="141" t="s">
        <v>882</v>
      </c>
      <c r="F17" s="758" t="s">
        <v>51</v>
      </c>
      <c r="G17" s="755" t="s">
        <v>1183</v>
      </c>
      <c r="H17" s="756"/>
      <c r="I17" s="756"/>
    </row>
    <row r="18" spans="1:9">
      <c r="A18" s="173"/>
      <c r="B18" s="173"/>
      <c r="C18" s="141"/>
      <c r="D18" s="141"/>
      <c r="E18" s="141"/>
      <c r="F18" s="758"/>
      <c r="G18" s="755"/>
      <c r="H18" s="756"/>
      <c r="I18" s="756"/>
    </row>
    <row r="19" spans="1:9">
      <c r="A19" s="759" t="s">
        <v>883</v>
      </c>
      <c r="B19" s="173"/>
      <c r="C19" s="760" t="s">
        <v>884</v>
      </c>
      <c r="D19" s="141"/>
      <c r="E19" s="141"/>
      <c r="F19" s="174"/>
      <c r="G19" s="755"/>
      <c r="H19" s="749"/>
      <c r="I19" s="336"/>
    </row>
    <row r="20" spans="1:9">
      <c r="A20" s="173"/>
      <c r="B20" s="173"/>
      <c r="C20" s="141"/>
      <c r="D20" s="141"/>
      <c r="E20" s="141"/>
      <c r="F20" s="174"/>
      <c r="G20" s="755"/>
      <c r="H20" s="749"/>
      <c r="I20" s="336"/>
    </row>
    <row r="21" spans="1:9">
      <c r="A21" s="173"/>
      <c r="B21" s="175" t="s">
        <v>885</v>
      </c>
      <c r="C21" s="172" t="s">
        <v>886</v>
      </c>
      <c r="D21" s="141"/>
      <c r="E21" s="141"/>
      <c r="F21" s="174"/>
      <c r="G21" s="755"/>
      <c r="H21" s="749"/>
      <c r="I21" s="336"/>
    </row>
    <row r="22" spans="1:9">
      <c r="A22" s="173"/>
      <c r="B22" s="173"/>
      <c r="C22" s="141"/>
      <c r="D22" s="141"/>
      <c r="E22" s="141"/>
      <c r="F22" s="174"/>
      <c r="G22" s="755"/>
      <c r="H22" s="749"/>
      <c r="I22" s="336"/>
    </row>
    <row r="23" spans="1:9">
      <c r="A23" s="173" t="s">
        <v>637</v>
      </c>
      <c r="B23" s="173"/>
      <c r="C23" s="141" t="s">
        <v>120</v>
      </c>
      <c r="D23" s="296" t="s">
        <v>887</v>
      </c>
      <c r="E23" s="141"/>
      <c r="F23" s="755" t="s">
        <v>83</v>
      </c>
      <c r="G23" s="755">
        <v>0.2</v>
      </c>
      <c r="H23" s="756"/>
      <c r="I23" s="756"/>
    </row>
    <row r="24" spans="1:9">
      <c r="A24" s="173"/>
      <c r="B24" s="173"/>
      <c r="C24" s="141"/>
      <c r="D24" s="296"/>
      <c r="E24" s="141"/>
      <c r="F24" s="755"/>
      <c r="G24" s="755"/>
      <c r="H24" s="756"/>
      <c r="I24" s="756"/>
    </row>
    <row r="25" spans="1:9">
      <c r="A25" s="173" t="s">
        <v>123</v>
      </c>
      <c r="B25" s="761">
        <v>170.06</v>
      </c>
      <c r="C25" s="172" t="s">
        <v>888</v>
      </c>
      <c r="D25" s="141"/>
      <c r="E25" s="141"/>
      <c r="F25" s="174"/>
      <c r="G25" s="755"/>
      <c r="H25" s="681"/>
      <c r="I25" s="293"/>
    </row>
    <row r="26" spans="1:9">
      <c r="A26" s="173"/>
      <c r="B26" s="173"/>
      <c r="C26" s="141"/>
      <c r="D26" s="141"/>
      <c r="E26" s="141"/>
      <c r="F26" s="174"/>
      <c r="G26" s="755"/>
      <c r="H26" s="681"/>
      <c r="I26" s="293"/>
    </row>
    <row r="27" spans="1:9">
      <c r="A27" s="173"/>
      <c r="B27" s="173"/>
      <c r="C27" s="141" t="s">
        <v>120</v>
      </c>
      <c r="D27" s="141" t="s">
        <v>889</v>
      </c>
      <c r="E27" s="141"/>
      <c r="F27" s="174" t="s">
        <v>83</v>
      </c>
      <c r="G27" s="755">
        <v>0.2</v>
      </c>
      <c r="H27" s="756"/>
      <c r="I27" s="709"/>
    </row>
    <row r="28" spans="1:9">
      <c r="A28" s="173"/>
      <c r="B28" s="173"/>
      <c r="C28" s="141"/>
      <c r="D28" s="141"/>
      <c r="E28" s="141"/>
      <c r="F28" s="174"/>
      <c r="G28" s="755"/>
      <c r="H28" s="681"/>
      <c r="I28" s="293"/>
    </row>
    <row r="29" spans="1:9">
      <c r="A29" s="173"/>
      <c r="B29" s="173"/>
      <c r="C29" s="316" t="s">
        <v>124</v>
      </c>
      <c r="D29" s="141" t="s">
        <v>890</v>
      </c>
      <c r="E29" s="141"/>
      <c r="F29" s="174" t="s">
        <v>83</v>
      </c>
      <c r="G29" s="755">
        <v>0.3</v>
      </c>
      <c r="H29" s="756"/>
      <c r="I29" s="709"/>
    </row>
    <row r="30" spans="1:9">
      <c r="A30" s="173"/>
      <c r="B30" s="173"/>
      <c r="C30" s="141"/>
      <c r="D30" s="141"/>
      <c r="E30" s="141"/>
      <c r="F30" s="174"/>
      <c r="G30" s="755"/>
      <c r="H30" s="681"/>
      <c r="I30" s="293"/>
    </row>
    <row r="31" spans="1:9">
      <c r="A31" s="173"/>
      <c r="B31" s="173"/>
      <c r="C31" s="316" t="s">
        <v>131</v>
      </c>
      <c r="D31" s="141" t="s">
        <v>891</v>
      </c>
      <c r="E31" s="141"/>
      <c r="F31" s="174" t="s">
        <v>83</v>
      </c>
      <c r="G31" s="755">
        <v>0.1</v>
      </c>
      <c r="H31" s="756"/>
      <c r="I31" s="709"/>
    </row>
    <row r="32" spans="1:9">
      <c r="A32" s="762"/>
      <c r="B32" s="762"/>
      <c r="C32" s="763"/>
      <c r="D32" s="763"/>
      <c r="E32" s="763"/>
      <c r="F32" s="762"/>
      <c r="G32" s="755"/>
      <c r="H32" s="764"/>
      <c r="I32" s="764"/>
    </row>
    <row r="33" spans="1:9">
      <c r="A33" s="173" t="s">
        <v>125</v>
      </c>
      <c r="B33" s="761">
        <v>170.07</v>
      </c>
      <c r="C33" s="172" t="s">
        <v>892</v>
      </c>
      <c r="D33" s="141"/>
      <c r="E33" s="141"/>
      <c r="F33" s="174"/>
      <c r="G33" s="755"/>
      <c r="H33" s="681"/>
      <c r="I33" s="293"/>
    </row>
    <row r="34" spans="1:9">
      <c r="A34" s="173"/>
      <c r="B34" s="173"/>
      <c r="C34" s="172" t="s">
        <v>893</v>
      </c>
      <c r="D34" s="141"/>
      <c r="E34" s="141"/>
      <c r="F34" s="174"/>
      <c r="G34" s="755"/>
      <c r="H34" s="681"/>
      <c r="I34" s="293"/>
    </row>
    <row r="35" spans="1:9">
      <c r="A35" s="173"/>
      <c r="B35" s="173"/>
      <c r="C35" s="172"/>
      <c r="D35" s="141"/>
      <c r="E35" s="141"/>
      <c r="F35" s="174"/>
      <c r="G35" s="755"/>
      <c r="H35" s="681"/>
      <c r="I35" s="293"/>
    </row>
    <row r="36" spans="1:9">
      <c r="A36" s="173"/>
      <c r="B36" s="173"/>
      <c r="C36" s="141" t="s">
        <v>894</v>
      </c>
      <c r="D36" s="141" t="s">
        <v>895</v>
      </c>
      <c r="E36" s="141"/>
      <c r="F36" s="174" t="s">
        <v>51</v>
      </c>
      <c r="G36" s="755">
        <v>200</v>
      </c>
      <c r="H36" s="681"/>
      <c r="I36" s="709"/>
    </row>
    <row r="37" spans="1:9">
      <c r="A37" s="762"/>
      <c r="B37" s="762"/>
      <c r="C37" s="763"/>
      <c r="D37" s="763"/>
      <c r="E37" s="763"/>
      <c r="F37" s="762"/>
      <c r="G37" s="755"/>
      <c r="H37" s="764"/>
      <c r="I37" s="764"/>
    </row>
    <row r="38" spans="1:9">
      <c r="A38" s="762"/>
      <c r="B38" s="762"/>
      <c r="C38" s="141" t="s">
        <v>124</v>
      </c>
      <c r="D38" s="141" t="s">
        <v>896</v>
      </c>
      <c r="E38" s="141"/>
      <c r="F38" s="174" t="s">
        <v>51</v>
      </c>
      <c r="G38" s="755">
        <v>20</v>
      </c>
      <c r="H38" s="681"/>
      <c r="I38" s="709"/>
    </row>
    <row r="39" spans="1:9">
      <c r="A39" s="762"/>
      <c r="B39" s="762"/>
      <c r="C39" s="763"/>
      <c r="D39" s="763"/>
      <c r="E39" s="763"/>
      <c r="F39" s="762"/>
      <c r="G39" s="755"/>
      <c r="H39" s="764"/>
      <c r="I39" s="764"/>
    </row>
    <row r="40" spans="1:9">
      <c r="A40" s="173" t="s">
        <v>123</v>
      </c>
      <c r="B40" s="173"/>
      <c r="C40" s="742" t="s">
        <v>897</v>
      </c>
      <c r="D40" s="141"/>
      <c r="E40" s="141"/>
      <c r="F40" s="174"/>
      <c r="G40" s="755"/>
      <c r="H40" s="749"/>
      <c r="I40" s="336"/>
    </row>
    <row r="41" spans="1:9">
      <c r="A41" s="173"/>
      <c r="B41" s="173"/>
      <c r="C41" s="141"/>
      <c r="D41" s="141"/>
      <c r="E41" s="141"/>
      <c r="F41" s="174"/>
      <c r="G41" s="755"/>
      <c r="H41" s="749"/>
      <c r="I41" s="336"/>
    </row>
    <row r="42" spans="1:9">
      <c r="A42" s="173" t="s">
        <v>898</v>
      </c>
      <c r="B42" s="175" t="s">
        <v>899</v>
      </c>
      <c r="C42" s="172" t="s">
        <v>124</v>
      </c>
      <c r="D42" s="172" t="s">
        <v>900</v>
      </c>
      <c r="E42" s="141"/>
      <c r="F42" s="174"/>
      <c r="G42" s="755"/>
      <c r="H42" s="749"/>
      <c r="I42" s="336"/>
    </row>
    <row r="43" spans="1:9">
      <c r="A43" s="173"/>
      <c r="B43" s="173"/>
      <c r="C43" s="141"/>
      <c r="D43" s="296"/>
      <c r="E43" s="141"/>
      <c r="F43" s="174"/>
      <c r="G43" s="755"/>
      <c r="H43" s="749"/>
      <c r="I43" s="336"/>
    </row>
    <row r="44" spans="1:9">
      <c r="A44" s="173"/>
      <c r="B44" s="173"/>
      <c r="C44" s="141"/>
      <c r="D44" s="316" t="s">
        <v>120</v>
      </c>
      <c r="E44" s="141" t="s">
        <v>901</v>
      </c>
      <c r="F44" s="755" t="s">
        <v>41</v>
      </c>
      <c r="G44" s="755">
        <v>10</v>
      </c>
      <c r="H44" s="756"/>
      <c r="I44" s="756"/>
    </row>
    <row r="45" spans="1:9">
      <c r="A45" s="173"/>
      <c r="B45" s="173"/>
      <c r="C45" s="141"/>
      <c r="D45" s="296"/>
      <c r="E45" s="141"/>
      <c r="F45" s="755"/>
      <c r="G45" s="755"/>
      <c r="H45" s="756"/>
      <c r="I45" s="756"/>
    </row>
    <row r="46" spans="1:9">
      <c r="A46" s="173"/>
      <c r="B46" s="173"/>
      <c r="C46" s="141"/>
      <c r="D46" s="316" t="s">
        <v>124</v>
      </c>
      <c r="E46" s="141" t="s">
        <v>882</v>
      </c>
      <c r="F46" s="755" t="s">
        <v>41</v>
      </c>
      <c r="G46" s="755">
        <v>6</v>
      </c>
      <c r="H46" s="756"/>
      <c r="I46" s="756"/>
    </row>
    <row r="47" spans="1:9">
      <c r="A47" s="762"/>
      <c r="B47" s="762"/>
      <c r="C47" s="763"/>
      <c r="D47" s="763"/>
      <c r="E47" s="141"/>
      <c r="F47" s="762"/>
      <c r="G47" s="755"/>
      <c r="H47" s="764"/>
      <c r="I47" s="764"/>
    </row>
    <row r="48" spans="1:9">
      <c r="A48" s="762"/>
      <c r="B48" s="762"/>
      <c r="C48" s="763"/>
      <c r="D48" s="316" t="s">
        <v>131</v>
      </c>
      <c r="E48" s="141" t="s">
        <v>902</v>
      </c>
      <c r="F48" s="755" t="s">
        <v>41</v>
      </c>
      <c r="G48" s="755">
        <v>10</v>
      </c>
      <c r="H48" s="756"/>
      <c r="I48" s="756"/>
    </row>
    <row r="49" spans="1:9">
      <c r="A49" s="762"/>
      <c r="B49" s="762"/>
      <c r="C49" s="763"/>
      <c r="D49" s="316"/>
      <c r="E49" s="141"/>
      <c r="F49" s="755"/>
      <c r="G49" s="745"/>
      <c r="H49" s="756"/>
      <c r="I49" s="756"/>
    </row>
    <row r="50" spans="1:9">
      <c r="A50" s="762"/>
      <c r="B50" s="762"/>
      <c r="C50" s="763"/>
      <c r="D50" s="316"/>
      <c r="E50" s="141"/>
      <c r="F50" s="755"/>
      <c r="G50" s="745"/>
      <c r="H50" s="756"/>
      <c r="I50" s="756"/>
    </row>
    <row r="51" spans="1:9">
      <c r="A51" s="762"/>
      <c r="B51" s="762"/>
      <c r="C51" s="763"/>
      <c r="D51" s="316"/>
      <c r="E51" s="141"/>
      <c r="F51" s="755"/>
      <c r="G51" s="745"/>
      <c r="H51" s="756"/>
      <c r="I51" s="756"/>
    </row>
    <row r="52" spans="1:9">
      <c r="A52" s="762"/>
      <c r="B52" s="762"/>
      <c r="C52" s="763"/>
      <c r="D52" s="316"/>
      <c r="E52" s="141"/>
      <c r="F52" s="755"/>
      <c r="G52" s="745"/>
      <c r="H52" s="756"/>
      <c r="I52" s="756"/>
    </row>
    <row r="53" spans="1:9">
      <c r="A53" s="762"/>
      <c r="B53" s="762"/>
      <c r="C53" s="763"/>
      <c r="D53" s="316"/>
      <c r="E53" s="141"/>
      <c r="F53" s="755"/>
      <c r="G53" s="745"/>
      <c r="H53" s="756"/>
      <c r="I53" s="756"/>
    </row>
    <row r="54" spans="1:9">
      <c r="A54" s="762"/>
      <c r="B54" s="762"/>
      <c r="C54" s="763"/>
      <c r="D54" s="763"/>
      <c r="E54" s="141"/>
      <c r="F54" s="762"/>
      <c r="G54" s="762"/>
      <c r="H54" s="764"/>
      <c r="I54" s="764"/>
    </row>
    <row r="55" spans="1:9" ht="12" customHeight="1">
      <c r="A55" s="31"/>
      <c r="B55" s="22"/>
      <c r="C55" s="22"/>
      <c r="D55" s="22"/>
      <c r="E55" s="22"/>
      <c r="F55" s="23"/>
      <c r="G55" s="240"/>
      <c r="H55" s="241"/>
      <c r="I55" s="885"/>
    </row>
    <row r="56" spans="1:9" ht="12" customHeight="1">
      <c r="A56" s="173" t="s">
        <v>874</v>
      </c>
      <c r="B56" s="2" t="s">
        <v>133</v>
      </c>
      <c r="C56" s="2"/>
      <c r="D56" s="2"/>
      <c r="E56" s="2"/>
      <c r="F56" s="1"/>
      <c r="G56" s="242"/>
      <c r="H56" s="243"/>
      <c r="I56" s="886"/>
    </row>
    <row r="57" spans="1:9" ht="12" customHeight="1">
      <c r="A57" s="26"/>
      <c r="B57" s="24"/>
      <c r="C57" s="24"/>
      <c r="D57" s="24"/>
      <c r="E57" s="24"/>
      <c r="F57" s="25"/>
      <c r="G57" s="244"/>
      <c r="H57" s="245"/>
      <c r="I57" s="887"/>
    </row>
    <row r="58" spans="1:9" ht="12" customHeight="1">
      <c r="A58" s="2"/>
      <c r="B58" s="2"/>
      <c r="C58" s="2"/>
      <c r="D58" s="2"/>
      <c r="E58" s="2"/>
      <c r="F58" s="1"/>
      <c r="G58" s="242"/>
      <c r="H58" s="243"/>
      <c r="I58" s="888"/>
    </row>
    <row r="59" spans="1:9" ht="12" customHeight="1">
      <c r="A59" s="2"/>
      <c r="B59" s="2"/>
      <c r="C59" s="2"/>
      <c r="D59" s="2"/>
      <c r="E59" s="2"/>
      <c r="F59" s="1"/>
      <c r="G59" s="246"/>
      <c r="H59" s="247"/>
      <c r="I59" s="57" t="s">
        <v>871</v>
      </c>
    </row>
    <row r="60" spans="1:9" ht="12" customHeight="1">
      <c r="A60" s="2"/>
      <c r="B60" s="2"/>
      <c r="C60" s="2"/>
      <c r="D60" s="2"/>
      <c r="E60" s="2"/>
      <c r="F60" s="1"/>
      <c r="G60" s="246"/>
      <c r="H60" s="248"/>
      <c r="I60" s="890"/>
    </row>
    <row r="61" spans="1:9" ht="12" customHeight="1">
      <c r="A61" s="3" t="s">
        <v>18</v>
      </c>
      <c r="B61" s="3"/>
      <c r="C61" s="4"/>
      <c r="D61" s="4"/>
      <c r="E61" s="4"/>
      <c r="F61" s="5"/>
      <c r="G61" s="249"/>
      <c r="H61" s="250"/>
      <c r="I61" s="891"/>
    </row>
    <row r="62" spans="1:9" ht="12" customHeight="1">
      <c r="A62" s="8" t="s">
        <v>19</v>
      </c>
      <c r="B62" s="8" t="s">
        <v>20</v>
      </c>
      <c r="C62" s="9"/>
      <c r="D62" s="9"/>
      <c r="E62" s="9" t="s">
        <v>21</v>
      </c>
      <c r="F62" s="10" t="s">
        <v>22</v>
      </c>
      <c r="G62" s="251" t="s">
        <v>23</v>
      </c>
      <c r="H62" s="252" t="s">
        <v>24</v>
      </c>
      <c r="I62" s="892" t="s">
        <v>25</v>
      </c>
    </row>
    <row r="63" spans="1:9" ht="12" customHeight="1">
      <c r="A63" s="13" t="s">
        <v>26</v>
      </c>
      <c r="B63" s="13" t="s">
        <v>27</v>
      </c>
      <c r="C63" s="14"/>
      <c r="D63" s="14"/>
      <c r="E63" s="14"/>
      <c r="F63" s="15"/>
      <c r="G63" s="253" t="s">
        <v>28</v>
      </c>
      <c r="H63" s="254"/>
      <c r="I63" s="893"/>
    </row>
    <row r="64" spans="1:9" ht="12" customHeight="1">
      <c r="A64" s="19"/>
      <c r="B64" s="19"/>
      <c r="C64" s="2"/>
      <c r="D64" s="2"/>
      <c r="E64" s="2"/>
      <c r="F64" s="1"/>
      <c r="G64" s="242"/>
      <c r="H64" s="243"/>
      <c r="I64" s="894"/>
    </row>
    <row r="65" spans="1:9" ht="12" customHeight="1">
      <c r="A65" s="173" t="s">
        <v>874</v>
      </c>
      <c r="B65" s="19"/>
      <c r="C65" s="2" t="s">
        <v>134</v>
      </c>
      <c r="D65" s="2"/>
      <c r="E65" s="2"/>
      <c r="F65" s="1"/>
      <c r="G65" s="242"/>
      <c r="H65" s="243"/>
      <c r="I65" s="895"/>
    </row>
    <row r="66" spans="1:9" ht="12" customHeight="1">
      <c r="A66" s="26"/>
      <c r="B66" s="26"/>
      <c r="C66" s="24"/>
      <c r="D66" s="24"/>
      <c r="E66" s="24"/>
      <c r="F66" s="25"/>
      <c r="G66" s="244"/>
      <c r="H66" s="245"/>
      <c r="I66" s="896"/>
    </row>
    <row r="67" spans="1:9" ht="12" customHeight="1">
      <c r="A67" s="19"/>
      <c r="B67" s="19"/>
      <c r="C67" s="2"/>
      <c r="D67" s="2"/>
      <c r="E67" s="2"/>
      <c r="F67" s="20"/>
      <c r="G67" s="255"/>
      <c r="H67" s="256"/>
      <c r="I67" s="897"/>
    </row>
    <row r="68" spans="1:9">
      <c r="A68" s="762"/>
      <c r="B68" s="175" t="s">
        <v>903</v>
      </c>
      <c r="C68" s="172" t="s">
        <v>904</v>
      </c>
      <c r="D68" s="141"/>
      <c r="E68" s="141"/>
      <c r="F68" s="174"/>
      <c r="G68" s="765"/>
      <c r="H68" s="681"/>
      <c r="I68" s="766"/>
    </row>
    <row r="69" spans="1:9">
      <c r="A69" s="762"/>
      <c r="B69" s="173"/>
      <c r="C69" s="141"/>
      <c r="D69" s="141"/>
      <c r="E69" s="141"/>
      <c r="F69" s="174"/>
      <c r="G69" s="765"/>
      <c r="H69" s="681"/>
      <c r="I69" s="766"/>
    </row>
    <row r="70" spans="1:9">
      <c r="A70" s="762"/>
      <c r="B70" s="173"/>
      <c r="C70" s="141" t="s">
        <v>120</v>
      </c>
      <c r="D70" s="141" t="s">
        <v>905</v>
      </c>
      <c r="E70" s="141"/>
      <c r="F70" s="174"/>
      <c r="G70" s="765"/>
      <c r="H70" s="681"/>
      <c r="I70" s="766"/>
    </row>
    <row r="71" spans="1:9">
      <c r="A71" s="762"/>
      <c r="B71" s="173"/>
      <c r="C71" s="141"/>
      <c r="D71" s="141"/>
      <c r="E71" s="141"/>
      <c r="F71" s="174"/>
      <c r="G71" s="765"/>
      <c r="H71" s="681"/>
      <c r="I71" s="766"/>
    </row>
    <row r="72" spans="1:9">
      <c r="A72" s="762"/>
      <c r="B72" s="173"/>
      <c r="C72" s="141"/>
      <c r="D72" s="141" t="s">
        <v>120</v>
      </c>
      <c r="E72" s="141" t="s">
        <v>906</v>
      </c>
      <c r="F72" s="174" t="s">
        <v>51</v>
      </c>
      <c r="G72" s="755">
        <v>10</v>
      </c>
      <c r="H72" s="756"/>
      <c r="I72" s="756"/>
    </row>
    <row r="73" spans="1:9">
      <c r="A73" s="762"/>
      <c r="B73" s="762"/>
      <c r="C73" s="763"/>
      <c r="D73" s="763"/>
      <c r="E73" s="763"/>
      <c r="F73" s="762"/>
      <c r="G73" s="755"/>
      <c r="H73" s="764"/>
      <c r="I73" s="764"/>
    </row>
    <row r="74" spans="1:9">
      <c r="A74" s="762"/>
      <c r="B74" s="762"/>
      <c r="C74" s="763"/>
      <c r="D74" s="316" t="s">
        <v>124</v>
      </c>
      <c r="E74" s="141" t="s">
        <v>907</v>
      </c>
      <c r="F74" s="174" t="s">
        <v>51</v>
      </c>
      <c r="G74" s="755">
        <v>50</v>
      </c>
      <c r="H74" s="681"/>
      <c r="I74" s="709"/>
    </row>
    <row r="75" spans="1:9">
      <c r="A75" s="762"/>
      <c r="B75" s="762"/>
      <c r="C75" s="763"/>
      <c r="D75" s="763"/>
      <c r="E75" s="763"/>
      <c r="F75" s="762"/>
      <c r="G75" s="755"/>
      <c r="H75" s="764"/>
      <c r="I75" s="764"/>
    </row>
    <row r="76" spans="1:9">
      <c r="A76" s="173"/>
      <c r="B76" s="762"/>
      <c r="C76" s="316" t="s">
        <v>124</v>
      </c>
      <c r="D76" s="141" t="s">
        <v>908</v>
      </c>
      <c r="E76" s="298"/>
      <c r="F76" s="174"/>
      <c r="G76" s="755"/>
      <c r="H76" s="756"/>
      <c r="I76" s="756"/>
    </row>
    <row r="77" spans="1:9">
      <c r="A77" s="173"/>
      <c r="B77" s="762"/>
      <c r="C77" s="141"/>
      <c r="D77" s="141"/>
      <c r="E77" s="298"/>
      <c r="F77" s="174"/>
      <c r="G77" s="755"/>
      <c r="H77" s="756"/>
      <c r="I77" s="756"/>
    </row>
    <row r="78" spans="1:9">
      <c r="A78" s="173"/>
      <c r="B78" s="762"/>
      <c r="C78" s="141"/>
      <c r="D78" s="316" t="s">
        <v>120</v>
      </c>
      <c r="E78" s="141" t="s">
        <v>909</v>
      </c>
      <c r="F78" s="174" t="s">
        <v>51</v>
      </c>
      <c r="G78" s="755">
        <v>200</v>
      </c>
      <c r="H78" s="681"/>
      <c r="I78" s="709"/>
    </row>
    <row r="79" spans="1:9">
      <c r="A79" s="173"/>
      <c r="B79" s="762"/>
      <c r="C79" s="141"/>
      <c r="D79" s="141"/>
      <c r="E79" s="298"/>
      <c r="F79" s="174"/>
      <c r="G79" s="755"/>
      <c r="H79" s="756"/>
      <c r="I79" s="756"/>
    </row>
    <row r="80" spans="1:9">
      <c r="A80" s="173" t="s">
        <v>910</v>
      </c>
      <c r="B80" s="761">
        <v>170.11</v>
      </c>
      <c r="C80" s="172" t="s">
        <v>911</v>
      </c>
      <c r="D80" s="141"/>
      <c r="E80" s="298"/>
      <c r="F80" s="174"/>
      <c r="G80" s="755"/>
      <c r="H80" s="756"/>
      <c r="I80" s="756"/>
    </row>
    <row r="81" spans="1:9">
      <c r="A81" s="173"/>
      <c r="B81" s="173"/>
      <c r="C81" s="141"/>
      <c r="D81" s="141"/>
      <c r="E81" s="298"/>
      <c r="F81" s="174"/>
      <c r="G81" s="755"/>
      <c r="H81" s="756"/>
      <c r="I81" s="756"/>
    </row>
    <row r="82" spans="1:9">
      <c r="A82" s="767"/>
      <c r="B82" s="767"/>
      <c r="C82" s="141" t="s">
        <v>120</v>
      </c>
      <c r="D82" s="141" t="s">
        <v>912</v>
      </c>
      <c r="E82" s="763"/>
      <c r="F82" s="768"/>
      <c r="G82" s="755"/>
      <c r="H82" s="749"/>
      <c r="I82" s="336"/>
    </row>
    <row r="83" spans="1:9">
      <c r="A83" s="767"/>
      <c r="B83" s="767"/>
      <c r="C83" s="763"/>
      <c r="D83" s="141" t="s">
        <v>216</v>
      </c>
      <c r="E83" s="763"/>
      <c r="F83" s="174" t="s">
        <v>52</v>
      </c>
      <c r="G83" s="755">
        <v>10</v>
      </c>
      <c r="H83" s="681"/>
      <c r="I83" s="709"/>
    </row>
    <row r="84" spans="1:9">
      <c r="A84" s="767"/>
      <c r="B84" s="767"/>
      <c r="C84" s="763"/>
      <c r="D84" s="141"/>
      <c r="E84" s="763"/>
      <c r="F84" s="174"/>
      <c r="G84" s="755"/>
      <c r="H84" s="681"/>
      <c r="I84" s="709"/>
    </row>
    <row r="85" spans="1:9">
      <c r="A85" s="767"/>
      <c r="B85" s="767"/>
      <c r="C85" s="316" t="s">
        <v>124</v>
      </c>
      <c r="D85" s="141" t="s">
        <v>913</v>
      </c>
      <c r="E85" s="763"/>
      <c r="F85" s="174" t="s">
        <v>52</v>
      </c>
      <c r="G85" s="755">
        <v>10</v>
      </c>
      <c r="H85" s="681"/>
      <c r="I85" s="709"/>
    </row>
    <row r="86" spans="1:9">
      <c r="A86" s="767"/>
      <c r="B86" s="767"/>
      <c r="C86" s="316"/>
      <c r="D86" s="141"/>
      <c r="E86" s="763"/>
      <c r="F86" s="174"/>
      <c r="G86" s="755"/>
      <c r="H86" s="681"/>
      <c r="I86" s="709"/>
    </row>
    <row r="87" spans="1:9">
      <c r="A87" s="767"/>
      <c r="B87" s="767"/>
      <c r="C87" s="316"/>
      <c r="D87" s="141"/>
      <c r="E87" s="763"/>
      <c r="F87" s="174"/>
      <c r="G87" s="135"/>
      <c r="H87" s="681"/>
      <c r="I87" s="709"/>
    </row>
    <row r="88" spans="1:9">
      <c r="A88" s="767"/>
      <c r="B88" s="767"/>
      <c r="C88" s="316"/>
      <c r="D88" s="141"/>
      <c r="E88" s="763"/>
      <c r="F88" s="174"/>
      <c r="G88" s="135"/>
      <c r="H88" s="681"/>
      <c r="I88" s="709"/>
    </row>
    <row r="89" spans="1:9">
      <c r="A89" s="767"/>
      <c r="B89" s="767"/>
      <c r="C89" s="316"/>
      <c r="D89" s="141"/>
      <c r="E89" s="763"/>
      <c r="F89" s="174"/>
      <c r="G89" s="135"/>
      <c r="H89" s="681"/>
      <c r="I89" s="709"/>
    </row>
    <row r="90" spans="1:9">
      <c r="A90" s="767"/>
      <c r="B90" s="767"/>
      <c r="C90" s="316"/>
      <c r="D90" s="141"/>
      <c r="E90" s="763"/>
      <c r="F90" s="174"/>
      <c r="G90" s="135"/>
      <c r="H90" s="681"/>
      <c r="I90" s="709"/>
    </row>
    <row r="91" spans="1:9">
      <c r="A91" s="767"/>
      <c r="B91" s="767"/>
      <c r="C91" s="316"/>
      <c r="D91" s="141"/>
      <c r="E91" s="763"/>
      <c r="F91" s="174"/>
      <c r="G91" s="135"/>
      <c r="H91" s="681"/>
      <c r="I91" s="709"/>
    </row>
    <row r="92" spans="1:9">
      <c r="A92" s="767"/>
      <c r="B92" s="767"/>
      <c r="C92" s="316"/>
      <c r="D92" s="141"/>
      <c r="E92" s="763"/>
      <c r="F92" s="174"/>
      <c r="G92" s="135"/>
      <c r="H92" s="681"/>
      <c r="I92" s="709"/>
    </row>
    <row r="93" spans="1:9">
      <c r="A93" s="767"/>
      <c r="B93" s="767"/>
      <c r="C93" s="316"/>
      <c r="D93" s="141"/>
      <c r="E93" s="763"/>
      <c r="F93" s="174"/>
      <c r="G93" s="135"/>
      <c r="H93" s="681"/>
      <c r="I93" s="709"/>
    </row>
    <row r="94" spans="1:9">
      <c r="A94" s="767"/>
      <c r="B94" s="767"/>
      <c r="C94" s="316"/>
      <c r="D94" s="141"/>
      <c r="E94" s="763"/>
      <c r="F94" s="174"/>
      <c r="G94" s="135"/>
      <c r="H94" s="681"/>
      <c r="I94" s="709"/>
    </row>
    <row r="95" spans="1:9">
      <c r="A95" s="767"/>
      <c r="B95" s="767"/>
      <c r="C95" s="316"/>
      <c r="D95" s="141"/>
      <c r="E95" s="763"/>
      <c r="F95" s="174"/>
      <c r="G95" s="135"/>
      <c r="H95" s="681"/>
      <c r="I95" s="709"/>
    </row>
    <row r="96" spans="1:9">
      <c r="A96" s="767"/>
      <c r="B96" s="767"/>
      <c r="C96" s="316"/>
      <c r="D96" s="141"/>
      <c r="E96" s="763"/>
      <c r="F96" s="174"/>
      <c r="G96" s="135"/>
      <c r="H96" s="681"/>
      <c r="I96" s="709"/>
    </row>
    <row r="97" spans="1:9">
      <c r="A97" s="767"/>
      <c r="B97" s="767"/>
      <c r="C97" s="316"/>
      <c r="D97" s="141"/>
      <c r="E97" s="763"/>
      <c r="F97" s="174"/>
      <c r="G97" s="135"/>
      <c r="H97" s="681"/>
      <c r="I97" s="709"/>
    </row>
    <row r="98" spans="1:9">
      <c r="A98" s="767"/>
      <c r="B98" s="767"/>
      <c r="C98" s="316"/>
      <c r="D98" s="141"/>
      <c r="E98" s="763"/>
      <c r="F98" s="174"/>
      <c r="G98" s="135"/>
      <c r="H98" s="681"/>
      <c r="I98" s="709"/>
    </row>
    <row r="99" spans="1:9">
      <c r="A99" s="767"/>
      <c r="B99" s="767"/>
      <c r="C99" s="316"/>
      <c r="D99" s="141"/>
      <c r="E99" s="763"/>
      <c r="F99" s="174"/>
      <c r="G99" s="135"/>
      <c r="H99" s="681"/>
      <c r="I99" s="709"/>
    </row>
    <row r="100" spans="1:9">
      <c r="A100" s="767"/>
      <c r="B100" s="767"/>
      <c r="C100" s="316"/>
      <c r="D100" s="141"/>
      <c r="E100" s="763"/>
      <c r="F100" s="174"/>
      <c r="G100" s="135"/>
      <c r="H100" s="681"/>
      <c r="I100" s="709"/>
    </row>
    <row r="101" spans="1:9">
      <c r="A101" s="767"/>
      <c r="B101" s="767"/>
      <c r="C101" s="316"/>
      <c r="D101" s="141"/>
      <c r="E101" s="763"/>
      <c r="F101" s="174"/>
      <c r="G101" s="135"/>
      <c r="H101" s="681"/>
      <c r="I101" s="709"/>
    </row>
    <row r="102" spans="1:9">
      <c r="A102" s="767"/>
      <c r="B102" s="767"/>
      <c r="C102" s="316"/>
      <c r="D102" s="141"/>
      <c r="E102" s="763"/>
      <c r="F102" s="174"/>
      <c r="G102" s="135"/>
      <c r="H102" s="681"/>
      <c r="I102" s="709"/>
    </row>
    <row r="103" spans="1:9">
      <c r="A103" s="767"/>
      <c r="B103" s="767"/>
      <c r="C103" s="316"/>
      <c r="D103" s="141"/>
      <c r="E103" s="763"/>
      <c r="F103" s="174"/>
      <c r="G103" s="135"/>
      <c r="H103" s="681"/>
      <c r="I103" s="709"/>
    </row>
    <row r="104" spans="1:9">
      <c r="A104" s="767"/>
      <c r="B104" s="767"/>
      <c r="C104" s="316"/>
      <c r="D104" s="141"/>
      <c r="E104" s="763"/>
      <c r="F104" s="174"/>
      <c r="G104" s="135"/>
      <c r="H104" s="681"/>
      <c r="I104" s="709"/>
    </row>
    <row r="105" spans="1:9">
      <c r="A105" s="767"/>
      <c r="B105" s="767"/>
      <c r="C105" s="316"/>
      <c r="D105" s="141"/>
      <c r="E105" s="763"/>
      <c r="F105" s="174"/>
      <c r="G105" s="135"/>
      <c r="H105" s="681"/>
      <c r="I105" s="709"/>
    </row>
    <row r="106" spans="1:9">
      <c r="A106" s="767"/>
      <c r="B106" s="767"/>
      <c r="C106" s="316"/>
      <c r="D106" s="141"/>
      <c r="E106" s="763"/>
      <c r="F106" s="174"/>
      <c r="G106" s="135"/>
      <c r="H106" s="681"/>
      <c r="I106" s="709"/>
    </row>
    <row r="107" spans="1:9">
      <c r="A107" s="767"/>
      <c r="B107" s="767"/>
      <c r="C107" s="316"/>
      <c r="D107" s="141"/>
      <c r="E107" s="763"/>
      <c r="F107" s="174"/>
      <c r="G107" s="135"/>
      <c r="H107" s="681"/>
      <c r="I107" s="709"/>
    </row>
    <row r="108" spans="1:9">
      <c r="A108" s="767"/>
      <c r="B108" s="767"/>
      <c r="C108" s="316"/>
      <c r="D108" s="141"/>
      <c r="E108" s="763"/>
      <c r="F108" s="174"/>
      <c r="G108" s="135"/>
      <c r="H108" s="681"/>
      <c r="I108" s="709"/>
    </row>
    <row r="109" spans="1:9">
      <c r="A109" s="767"/>
      <c r="B109" s="767"/>
      <c r="C109" s="316"/>
      <c r="D109" s="141"/>
      <c r="E109" s="763"/>
      <c r="F109" s="174"/>
      <c r="G109" s="135"/>
      <c r="H109" s="681"/>
      <c r="I109" s="709"/>
    </row>
    <row r="110" spans="1:9">
      <c r="A110" s="767"/>
      <c r="B110" s="767"/>
      <c r="C110" s="316"/>
      <c r="D110" s="141"/>
      <c r="E110" s="763"/>
      <c r="F110" s="174"/>
      <c r="G110" s="135"/>
      <c r="H110" s="681"/>
      <c r="I110" s="709"/>
    </row>
    <row r="111" spans="1:9">
      <c r="A111" s="767"/>
      <c r="B111" s="767"/>
      <c r="C111" s="316"/>
      <c r="D111" s="141"/>
      <c r="E111" s="763"/>
      <c r="F111" s="174"/>
      <c r="G111" s="135"/>
      <c r="H111" s="681"/>
      <c r="I111" s="709"/>
    </row>
    <row r="112" spans="1:9">
      <c r="A112" s="767"/>
      <c r="B112" s="767"/>
      <c r="C112" s="316"/>
      <c r="D112" s="141"/>
      <c r="E112" s="763"/>
      <c r="F112" s="174"/>
      <c r="G112" s="135"/>
      <c r="H112" s="681"/>
      <c r="I112" s="709"/>
    </row>
    <row r="113" spans="1:9">
      <c r="A113" s="188"/>
      <c r="B113" s="188"/>
      <c r="C113" s="141"/>
      <c r="D113" s="141"/>
      <c r="E113" s="141"/>
      <c r="F113" s="330"/>
      <c r="G113" s="769"/>
      <c r="H113" s="770"/>
      <c r="I113" s="771"/>
    </row>
    <row r="114" spans="1:9">
      <c r="A114" s="733"/>
      <c r="B114" s="733"/>
      <c r="C114" s="772"/>
      <c r="D114" s="772"/>
      <c r="E114" s="772"/>
      <c r="F114" s="773"/>
      <c r="G114" s="774"/>
      <c r="H114" s="775"/>
      <c r="I114" s="776"/>
    </row>
    <row r="115" spans="1:9">
      <c r="A115" s="767"/>
      <c r="B115" s="777" t="s">
        <v>874</v>
      </c>
      <c r="C115" s="778" t="s">
        <v>914</v>
      </c>
      <c r="D115" s="763"/>
      <c r="E115" s="763"/>
      <c r="F115" s="713"/>
      <c r="G115" s="779"/>
      <c r="H115" s="780"/>
      <c r="I115" s="781"/>
    </row>
    <row r="116" spans="1:9">
      <c r="A116" s="782"/>
      <c r="B116" s="782"/>
      <c r="C116" s="783"/>
      <c r="D116" s="783"/>
      <c r="E116" s="783"/>
      <c r="F116" s="784"/>
      <c r="G116" s="785"/>
      <c r="H116" s="786"/>
      <c r="I116" s="787"/>
    </row>
    <row r="117" spans="1:9">
      <c r="A117" s="141"/>
      <c r="B117" s="141"/>
      <c r="C117" s="141"/>
      <c r="D117" s="141"/>
      <c r="E117" s="141"/>
      <c r="F117" s="140"/>
      <c r="G117" s="236"/>
      <c r="H117" s="33"/>
      <c r="I117" s="129"/>
    </row>
  </sheetData>
  <pageMargins left="0.7" right="0.7" top="0.75" bottom="0.75" header="0.3" footer="0.3"/>
  <pageSetup paperSize="9" orientation="portrait" r:id="rId1"/>
  <ignoredErrors>
    <ignoredError sqref="G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60"/>
  <sheetViews>
    <sheetView view="pageBreakPreview" topLeftCell="A28" zoomScaleNormal="100" zoomScaleSheetLayoutView="100" workbookViewId="0">
      <selection activeCell="H34" sqref="H34"/>
    </sheetView>
  </sheetViews>
  <sheetFormatPr defaultColWidth="9.140625" defaultRowHeight="12.75"/>
  <cols>
    <col min="1" max="1" width="9" style="146" customWidth="1"/>
    <col min="2" max="2" width="6.85546875" style="146" customWidth="1"/>
    <col min="3" max="4" width="3.85546875" style="146" customWidth="1"/>
    <col min="5" max="5" width="27.140625" style="146" customWidth="1"/>
    <col min="6" max="6" width="5.5703125" style="146" customWidth="1"/>
    <col min="7" max="7" width="7.5703125" style="1164" customWidth="1"/>
    <col min="8" max="8" width="11.42578125" style="690" customWidth="1"/>
    <col min="9" max="9" width="14" style="690" customWidth="1"/>
    <col min="10" max="12" width="9.140625" style="146"/>
    <col min="13" max="13" width="11.85546875" style="146" bestFit="1" customWidth="1"/>
    <col min="14" max="16384" width="9.140625" style="146"/>
  </cols>
  <sheetData>
    <row r="1" spans="1:9" ht="12" customHeight="1">
      <c r="A1" s="141"/>
      <c r="B1" s="141"/>
      <c r="C1" s="141"/>
      <c r="D1" s="141"/>
      <c r="E1" s="141"/>
      <c r="F1" s="140"/>
      <c r="G1" s="229"/>
      <c r="H1" s="903"/>
      <c r="I1" s="880" t="s">
        <v>292</v>
      </c>
    </row>
    <row r="2" spans="1:9" ht="12" customHeight="1">
      <c r="A2" s="141"/>
      <c r="B2" s="141"/>
      <c r="C2" s="141"/>
      <c r="D2" s="141"/>
      <c r="E2" s="141"/>
      <c r="F2" s="140"/>
      <c r="G2" s="229"/>
      <c r="H2" s="903"/>
      <c r="I2" s="881"/>
    </row>
    <row r="3" spans="1:9" ht="12" customHeight="1">
      <c r="A3" s="182" t="s">
        <v>18</v>
      </c>
      <c r="B3" s="182"/>
      <c r="C3" s="181"/>
      <c r="D3" s="181"/>
      <c r="E3" s="181"/>
      <c r="F3" s="180"/>
      <c r="G3" s="230"/>
      <c r="H3" s="904"/>
      <c r="I3" s="882"/>
    </row>
    <row r="4" spans="1:9" ht="12" customHeight="1">
      <c r="A4" s="175" t="s">
        <v>19</v>
      </c>
      <c r="B4" s="175" t="s">
        <v>20</v>
      </c>
      <c r="C4" s="172"/>
      <c r="D4" s="172"/>
      <c r="E4" s="172" t="s">
        <v>21</v>
      </c>
      <c r="F4" s="179" t="s">
        <v>22</v>
      </c>
      <c r="G4" s="231" t="s">
        <v>23</v>
      </c>
      <c r="H4" s="905" t="s">
        <v>24</v>
      </c>
      <c r="I4" s="883" t="s">
        <v>25</v>
      </c>
    </row>
    <row r="5" spans="1:9" ht="12" customHeight="1">
      <c r="A5" s="178" t="s">
        <v>26</v>
      </c>
      <c r="B5" s="178" t="s">
        <v>27</v>
      </c>
      <c r="C5" s="177"/>
      <c r="D5" s="177"/>
      <c r="E5" s="177"/>
      <c r="F5" s="176"/>
      <c r="G5" s="232" t="s">
        <v>28</v>
      </c>
      <c r="H5" s="906"/>
      <c r="I5" s="884"/>
    </row>
    <row r="6" spans="1:9" ht="12" customHeight="1">
      <c r="A6" s="173"/>
      <c r="B6" s="173"/>
      <c r="C6" s="141"/>
      <c r="D6" s="141"/>
      <c r="E6" s="141"/>
      <c r="F6" s="174"/>
      <c r="G6" s="233"/>
      <c r="H6" s="681"/>
      <c r="I6" s="293" t="str">
        <f t="shared" ref="I6:I8" si="0">IF(OR(AND(G6="Prov",H6="Sum"),(H6="PC Sum")),". . . . . . . . .00",IF(ISERR(G6*H6),"",IF(G6*H6=0,"",ROUND(G6*H6,2))))</f>
        <v/>
      </c>
    </row>
    <row r="7" spans="1:9" ht="12" customHeight="1">
      <c r="A7" s="173" t="s">
        <v>29</v>
      </c>
      <c r="B7" s="175" t="s">
        <v>293</v>
      </c>
      <c r="C7" s="21" t="s">
        <v>294</v>
      </c>
      <c r="D7" s="21"/>
      <c r="E7" s="141"/>
      <c r="F7" s="174"/>
      <c r="G7" s="233"/>
      <c r="H7" s="30"/>
      <c r="I7" s="56" t="str">
        <f t="shared" si="0"/>
        <v/>
      </c>
    </row>
    <row r="8" spans="1:9" ht="12" customHeight="1">
      <c r="A8" s="173" t="s">
        <v>141</v>
      </c>
      <c r="B8" s="173"/>
      <c r="C8" s="141"/>
      <c r="D8" s="141"/>
      <c r="E8" s="141"/>
      <c r="F8" s="174"/>
      <c r="G8" s="233"/>
      <c r="H8" s="30"/>
      <c r="I8" s="56" t="str">
        <f t="shared" si="0"/>
        <v/>
      </c>
    </row>
    <row r="9" spans="1:9">
      <c r="A9" s="173" t="s">
        <v>123</v>
      </c>
      <c r="B9" s="175" t="s">
        <v>1176</v>
      </c>
      <c r="C9" s="172" t="s">
        <v>1177</v>
      </c>
      <c r="D9" s="141"/>
      <c r="E9" s="141"/>
      <c r="F9" s="174"/>
      <c r="G9" s="234"/>
      <c r="H9" s="30"/>
      <c r="I9" s="56"/>
    </row>
    <row r="10" spans="1:9">
      <c r="A10" s="173"/>
      <c r="B10" s="175"/>
      <c r="C10" s="172"/>
      <c r="D10" s="141"/>
      <c r="E10" s="141"/>
      <c r="F10" s="174"/>
      <c r="G10" s="234"/>
      <c r="H10" s="30"/>
      <c r="I10" s="56"/>
    </row>
    <row r="11" spans="1:9">
      <c r="A11" s="173" t="s">
        <v>103</v>
      </c>
      <c r="B11" s="175">
        <v>180.02</v>
      </c>
      <c r="C11" s="172" t="s">
        <v>297</v>
      </c>
      <c r="D11" s="141"/>
      <c r="E11" s="141"/>
      <c r="F11" s="174"/>
      <c r="G11" s="234"/>
      <c r="H11" s="681"/>
      <c r="I11" s="293"/>
    </row>
    <row r="12" spans="1:9">
      <c r="A12" s="173"/>
      <c r="B12" s="173"/>
      <c r="C12" s="141"/>
      <c r="D12" s="141"/>
      <c r="E12" s="141"/>
      <c r="F12" s="174"/>
      <c r="G12" s="234"/>
      <c r="H12" s="681"/>
      <c r="I12" s="293"/>
    </row>
    <row r="13" spans="1:9">
      <c r="A13" s="173"/>
      <c r="B13" s="173"/>
      <c r="C13" s="141" t="s">
        <v>120</v>
      </c>
      <c r="D13" s="141" t="s">
        <v>298</v>
      </c>
      <c r="E13" s="141"/>
      <c r="F13" s="174"/>
      <c r="G13" s="234"/>
      <c r="H13" s="681"/>
      <c r="I13" s="293"/>
    </row>
    <row r="14" spans="1:9">
      <c r="A14" s="173"/>
      <c r="B14" s="173"/>
      <c r="C14" s="141"/>
      <c r="D14" s="141"/>
      <c r="E14" s="141"/>
      <c r="F14" s="174"/>
      <c r="G14" s="234"/>
      <c r="H14" s="681"/>
      <c r="I14" s="293"/>
    </row>
    <row r="15" spans="1:9">
      <c r="A15" s="173"/>
      <c r="B15" s="173"/>
      <c r="C15" s="141"/>
      <c r="D15" s="141" t="s">
        <v>120</v>
      </c>
      <c r="E15" s="141" t="s">
        <v>1178</v>
      </c>
      <c r="F15" s="174"/>
      <c r="G15" s="234"/>
      <c r="H15" s="681"/>
      <c r="I15" s="293"/>
    </row>
    <row r="16" spans="1:9">
      <c r="A16" s="173"/>
      <c r="B16" s="173"/>
      <c r="C16" s="141"/>
      <c r="D16" s="141"/>
      <c r="E16" s="141" t="s">
        <v>1179</v>
      </c>
      <c r="F16" s="174" t="s">
        <v>144</v>
      </c>
      <c r="G16" s="174">
        <v>4</v>
      </c>
      <c r="H16" s="907"/>
      <c r="I16" s="295"/>
    </row>
    <row r="17" spans="1:9">
      <c r="A17" s="173"/>
      <c r="B17" s="173"/>
      <c r="C17" s="141"/>
      <c r="D17" s="141"/>
      <c r="E17" s="141"/>
      <c r="F17" s="174"/>
      <c r="G17" s="174"/>
      <c r="H17" s="907"/>
      <c r="I17" s="295"/>
    </row>
    <row r="18" spans="1:9">
      <c r="A18" s="173" t="s">
        <v>508</v>
      </c>
      <c r="B18" s="175">
        <v>180.03</v>
      </c>
      <c r="C18" s="172" t="s">
        <v>513</v>
      </c>
      <c r="D18" s="141"/>
      <c r="E18" s="141"/>
      <c r="F18" s="174"/>
      <c r="G18" s="174"/>
      <c r="H18" s="681"/>
      <c r="I18" s="293"/>
    </row>
    <row r="19" spans="1:9">
      <c r="A19" s="173"/>
      <c r="B19" s="175"/>
      <c r="C19" s="172" t="s">
        <v>514</v>
      </c>
      <c r="D19" s="141"/>
      <c r="E19" s="141"/>
      <c r="F19" s="1161"/>
      <c r="G19" s="174"/>
      <c r="H19" s="681"/>
      <c r="I19" s="293"/>
    </row>
    <row r="20" spans="1:9">
      <c r="A20" s="173"/>
      <c r="B20" s="173"/>
      <c r="C20" s="141"/>
      <c r="D20" s="141"/>
      <c r="E20" s="141"/>
      <c r="F20" s="1161"/>
      <c r="G20" s="174"/>
      <c r="H20" s="681"/>
      <c r="I20" s="293"/>
    </row>
    <row r="21" spans="1:9">
      <c r="A21" s="173"/>
      <c r="B21" s="173"/>
      <c r="C21" s="141" t="s">
        <v>120</v>
      </c>
      <c r="D21" s="141" t="s">
        <v>515</v>
      </c>
      <c r="E21" s="141"/>
      <c r="F21" s="1161"/>
      <c r="G21" s="174"/>
      <c r="H21" s="681"/>
      <c r="I21" s="293"/>
    </row>
    <row r="22" spans="1:9">
      <c r="A22" s="173"/>
      <c r="B22" s="173"/>
      <c r="D22" s="141"/>
      <c r="E22" s="141"/>
      <c r="F22" s="1161"/>
      <c r="G22" s="174"/>
      <c r="H22" s="681"/>
      <c r="I22" s="293"/>
    </row>
    <row r="23" spans="1:9">
      <c r="A23" s="173"/>
      <c r="B23" s="173"/>
      <c r="C23" s="141"/>
      <c r="D23" s="141" t="s">
        <v>131</v>
      </c>
      <c r="E23" s="141" t="s">
        <v>516</v>
      </c>
      <c r="F23" s="1161" t="s">
        <v>517</v>
      </c>
      <c r="G23" s="174">
        <v>30</v>
      </c>
      <c r="H23" s="681"/>
      <c r="I23" s="853"/>
    </row>
    <row r="24" spans="1:9">
      <c r="A24" s="173"/>
      <c r="B24" s="173"/>
      <c r="C24" s="141"/>
      <c r="D24" s="141"/>
      <c r="E24" s="141"/>
      <c r="F24" s="1161"/>
      <c r="G24" s="174"/>
      <c r="H24" s="680"/>
      <c r="I24" s="853"/>
    </row>
    <row r="25" spans="1:9">
      <c r="A25" s="173" t="s">
        <v>411</v>
      </c>
      <c r="B25" s="175">
        <v>108.04</v>
      </c>
      <c r="C25" s="172" t="s">
        <v>518</v>
      </c>
      <c r="D25" s="141"/>
      <c r="E25" s="141"/>
      <c r="F25" s="1161"/>
      <c r="G25" s="174"/>
      <c r="H25" s="681"/>
      <c r="I25" s="293"/>
    </row>
    <row r="26" spans="1:9">
      <c r="A26" s="173"/>
      <c r="B26" s="175"/>
      <c r="C26" s="172" t="s">
        <v>519</v>
      </c>
      <c r="D26" s="172"/>
      <c r="E26" s="141"/>
      <c r="F26" s="1161"/>
      <c r="G26" s="174"/>
      <c r="H26" s="681"/>
      <c r="I26" s="293"/>
    </row>
    <row r="27" spans="1:9">
      <c r="A27" s="173"/>
      <c r="B27" s="175"/>
      <c r="C27" s="172"/>
      <c r="D27" s="172"/>
      <c r="E27" s="141"/>
      <c r="F27" s="1161"/>
      <c r="G27" s="174"/>
      <c r="H27" s="681"/>
      <c r="I27" s="293"/>
    </row>
    <row r="28" spans="1:9">
      <c r="A28" s="173"/>
      <c r="B28" s="173"/>
      <c r="C28" s="141" t="s">
        <v>120</v>
      </c>
      <c r="D28" s="141" t="s">
        <v>412</v>
      </c>
      <c r="E28" s="141"/>
      <c r="F28" s="1161" t="s">
        <v>83</v>
      </c>
      <c r="G28" s="174">
        <v>2</v>
      </c>
      <c r="H28" s="681"/>
      <c r="I28" s="853"/>
    </row>
    <row r="29" spans="1:9">
      <c r="A29" s="315"/>
      <c r="B29" s="315"/>
      <c r="C29" s="316"/>
      <c r="D29" s="141"/>
      <c r="E29" s="141"/>
      <c r="F29" s="873"/>
      <c r="G29" s="174"/>
      <c r="H29" s="680"/>
      <c r="I29" s="694"/>
    </row>
    <row r="30" spans="1:9" ht="12" customHeight="1">
      <c r="A30" s="173" t="s">
        <v>520</v>
      </c>
      <c r="B30" s="175">
        <v>180.05</v>
      </c>
      <c r="C30" s="172" t="s">
        <v>860</v>
      </c>
      <c r="D30" s="141"/>
      <c r="E30" s="141"/>
      <c r="F30" s="174"/>
      <c r="G30" s="174"/>
      <c r="H30" s="680"/>
      <c r="I30" s="295"/>
    </row>
    <row r="31" spans="1:9" ht="12" customHeight="1">
      <c r="A31" s="315"/>
      <c r="B31" s="315"/>
      <c r="F31" s="315"/>
      <c r="G31" s="174"/>
      <c r="H31" s="679"/>
      <c r="I31" s="679"/>
    </row>
    <row r="32" spans="1:9" ht="12" customHeight="1">
      <c r="A32" s="209"/>
      <c r="B32" s="8"/>
      <c r="C32" s="316" t="s">
        <v>124</v>
      </c>
      <c r="D32" s="146" t="s">
        <v>1180</v>
      </c>
      <c r="F32" s="315"/>
      <c r="G32" s="174"/>
      <c r="H32" s="679"/>
      <c r="I32" s="679"/>
    </row>
    <row r="33" spans="1:9" ht="12" customHeight="1">
      <c r="A33" s="173"/>
      <c r="B33" s="173"/>
      <c r="C33" s="172"/>
      <c r="D33" s="141" t="s">
        <v>1181</v>
      </c>
      <c r="E33" s="141"/>
      <c r="F33" s="174" t="s">
        <v>151</v>
      </c>
      <c r="G33" s="174">
        <v>2</v>
      </c>
      <c r="H33" s="681"/>
      <c r="I33" s="853"/>
    </row>
    <row r="34" spans="1:9">
      <c r="A34" s="173"/>
      <c r="B34" s="175"/>
      <c r="C34" s="172"/>
      <c r="D34" s="172"/>
      <c r="E34" s="141"/>
      <c r="F34" s="1161"/>
      <c r="G34" s="233"/>
      <c r="H34" s="681"/>
      <c r="I34" s="293"/>
    </row>
    <row r="35" spans="1:9">
      <c r="A35" s="173"/>
      <c r="B35" s="173"/>
      <c r="C35" s="141"/>
      <c r="D35" s="141"/>
      <c r="E35" s="141"/>
      <c r="F35" s="1161"/>
      <c r="G35" s="234"/>
      <c r="H35" s="681"/>
      <c r="I35" s="853"/>
    </row>
    <row r="36" spans="1:9">
      <c r="A36" s="173"/>
      <c r="B36" s="173"/>
      <c r="C36" s="141"/>
      <c r="D36" s="141"/>
      <c r="E36" s="141"/>
      <c r="F36" s="1161"/>
      <c r="G36" s="234"/>
      <c r="H36" s="681"/>
      <c r="I36" s="853"/>
    </row>
    <row r="37" spans="1:9">
      <c r="A37" s="173"/>
      <c r="B37" s="173"/>
      <c r="C37" s="141"/>
      <c r="D37" s="141"/>
      <c r="E37" s="141"/>
      <c r="F37" s="1161"/>
      <c r="G37" s="234"/>
      <c r="H37" s="681"/>
      <c r="I37" s="853"/>
    </row>
    <row r="38" spans="1:9">
      <c r="A38" s="173"/>
      <c r="B38" s="173"/>
      <c r="C38" s="141"/>
      <c r="D38" s="141"/>
      <c r="E38" s="141"/>
      <c r="F38" s="1161"/>
      <c r="G38" s="234"/>
      <c r="H38" s="681"/>
      <c r="I38" s="853"/>
    </row>
    <row r="39" spans="1:9">
      <c r="A39" s="173"/>
      <c r="B39" s="173"/>
      <c r="C39" s="141"/>
      <c r="D39" s="141"/>
      <c r="E39" s="141"/>
      <c r="F39" s="1161"/>
      <c r="G39" s="234"/>
      <c r="H39" s="681"/>
      <c r="I39" s="853"/>
    </row>
    <row r="40" spans="1:9">
      <c r="A40" s="173"/>
      <c r="B40" s="173"/>
      <c r="C40" s="141"/>
      <c r="D40" s="141"/>
      <c r="E40" s="141"/>
      <c r="F40" s="1161"/>
      <c r="G40" s="234"/>
      <c r="H40" s="681"/>
      <c r="I40" s="853"/>
    </row>
    <row r="41" spans="1:9">
      <c r="A41" s="173"/>
      <c r="B41" s="173"/>
      <c r="C41" s="141"/>
      <c r="D41" s="141"/>
      <c r="E41" s="141"/>
      <c r="F41" s="1161"/>
      <c r="G41" s="234"/>
      <c r="H41" s="681"/>
      <c r="I41" s="853"/>
    </row>
    <row r="42" spans="1:9">
      <c r="A42" s="173"/>
      <c r="B42" s="173"/>
      <c r="C42" s="141"/>
      <c r="D42" s="141"/>
      <c r="E42" s="141"/>
      <c r="F42" s="1161"/>
      <c r="G42" s="234"/>
      <c r="H42" s="681"/>
      <c r="I42" s="853"/>
    </row>
    <row r="43" spans="1:9">
      <c r="A43" s="173"/>
      <c r="B43" s="173"/>
      <c r="C43" s="141"/>
      <c r="D43" s="141"/>
      <c r="E43" s="141"/>
      <c r="F43" s="1161"/>
      <c r="G43" s="234"/>
      <c r="H43" s="681"/>
      <c r="I43" s="853"/>
    </row>
    <row r="44" spans="1:9">
      <c r="A44" s="173"/>
      <c r="B44" s="173"/>
      <c r="C44" s="141"/>
      <c r="D44" s="141"/>
      <c r="E44" s="141"/>
      <c r="F44" s="1161"/>
      <c r="G44" s="234"/>
      <c r="H44" s="681"/>
      <c r="I44" s="853"/>
    </row>
    <row r="45" spans="1:9">
      <c r="A45" s="173"/>
      <c r="B45" s="173"/>
      <c r="C45" s="141"/>
      <c r="D45" s="141"/>
      <c r="E45" s="141"/>
      <c r="F45" s="1161"/>
      <c r="G45" s="234"/>
      <c r="H45" s="681"/>
      <c r="I45" s="853"/>
    </row>
    <row r="46" spans="1:9">
      <c r="A46" s="173"/>
      <c r="B46" s="173"/>
      <c r="C46" s="141"/>
      <c r="D46" s="141"/>
      <c r="E46" s="141"/>
      <c r="F46" s="1161"/>
      <c r="G46" s="234"/>
      <c r="H46" s="681"/>
      <c r="I46" s="853"/>
    </row>
    <row r="47" spans="1:9">
      <c r="A47" s="173"/>
      <c r="B47" s="173"/>
      <c r="C47" s="141"/>
      <c r="D47" s="141"/>
      <c r="E47" s="141"/>
      <c r="F47" s="1161"/>
      <c r="G47" s="234"/>
      <c r="H47" s="681"/>
      <c r="I47" s="853"/>
    </row>
    <row r="48" spans="1:9">
      <c r="A48" s="173"/>
      <c r="B48" s="173"/>
      <c r="C48" s="141"/>
      <c r="D48" s="141"/>
      <c r="E48" s="141"/>
      <c r="F48" s="1161"/>
      <c r="G48" s="234"/>
      <c r="H48" s="681"/>
      <c r="I48" s="853"/>
    </row>
    <row r="49" spans="1:9">
      <c r="A49" s="173"/>
      <c r="B49" s="173"/>
      <c r="C49" s="141"/>
      <c r="D49" s="141"/>
      <c r="E49" s="141"/>
      <c r="F49" s="1161"/>
      <c r="G49" s="234"/>
      <c r="H49" s="681"/>
      <c r="I49" s="853"/>
    </row>
    <row r="50" spans="1:9">
      <c r="A50" s="173"/>
      <c r="B50" s="173"/>
      <c r="C50" s="141"/>
      <c r="D50" s="141"/>
      <c r="E50" s="141"/>
      <c r="F50" s="1161"/>
      <c r="G50" s="234"/>
      <c r="H50" s="681"/>
      <c r="I50" s="853"/>
    </row>
    <row r="51" spans="1:9">
      <c r="A51" s="173"/>
      <c r="B51" s="173"/>
      <c r="C51" s="141"/>
      <c r="D51" s="141"/>
      <c r="E51" s="141"/>
      <c r="F51" s="1161"/>
      <c r="G51" s="234"/>
      <c r="H51" s="681"/>
      <c r="I51" s="853"/>
    </row>
    <row r="52" spans="1:9">
      <c r="A52" s="209"/>
      <c r="B52" s="138"/>
      <c r="C52" s="162"/>
      <c r="D52" s="1163"/>
      <c r="E52" s="127"/>
      <c r="F52" s="128"/>
      <c r="G52" s="48"/>
      <c r="H52" s="681"/>
      <c r="I52" s="293"/>
    </row>
    <row r="53" spans="1:9">
      <c r="A53" s="173"/>
      <c r="B53" s="175"/>
      <c r="C53" s="172"/>
      <c r="D53" s="141"/>
      <c r="E53" s="141"/>
      <c r="F53" s="174"/>
      <c r="G53" s="49"/>
      <c r="H53" s="907"/>
      <c r="I53" s="295"/>
    </row>
    <row r="54" spans="1:9">
      <c r="A54" s="173"/>
      <c r="B54" s="173"/>
      <c r="C54" s="172"/>
      <c r="D54" s="141"/>
      <c r="E54" s="141"/>
      <c r="F54" s="174"/>
      <c r="G54" s="1162"/>
      <c r="H54" s="681"/>
      <c r="I54" s="853"/>
    </row>
    <row r="55" spans="1:9">
      <c r="A55" s="173"/>
      <c r="B55" s="173"/>
      <c r="C55" s="172"/>
      <c r="D55" s="141"/>
      <c r="E55" s="141"/>
      <c r="F55" s="174"/>
      <c r="G55" s="1162"/>
      <c r="H55" s="681"/>
      <c r="I55" s="853"/>
    </row>
    <row r="56" spans="1:9">
      <c r="A56" s="173"/>
      <c r="B56" s="175"/>
      <c r="C56" s="172"/>
      <c r="D56" s="141"/>
      <c r="E56" s="141"/>
      <c r="F56" s="174"/>
      <c r="G56" s="234"/>
      <c r="H56" s="681"/>
      <c r="I56" s="293"/>
    </row>
    <row r="57" spans="1:9">
      <c r="A57" s="187"/>
      <c r="B57" s="183"/>
      <c r="C57" s="183"/>
      <c r="D57" s="183"/>
      <c r="E57" s="183"/>
      <c r="F57" s="184"/>
      <c r="G57" s="235"/>
      <c r="H57" s="908"/>
      <c r="I57" s="820"/>
    </row>
    <row r="58" spans="1:9">
      <c r="A58" s="173"/>
      <c r="B58" s="172" t="s">
        <v>143</v>
      </c>
      <c r="C58" s="141"/>
      <c r="D58" s="141"/>
      <c r="E58" s="141"/>
      <c r="F58" s="140"/>
      <c r="G58" s="236"/>
      <c r="H58" s="909"/>
      <c r="I58" s="293"/>
    </row>
    <row r="59" spans="1:9">
      <c r="A59" s="188"/>
      <c r="B59" s="185"/>
      <c r="C59" s="185"/>
      <c r="D59" s="185"/>
      <c r="E59" s="185"/>
      <c r="F59" s="186"/>
      <c r="G59" s="237"/>
      <c r="H59" s="910"/>
      <c r="I59" s="821"/>
    </row>
    <row r="60" spans="1:9">
      <c r="A60" s="141"/>
      <c r="B60" s="141"/>
      <c r="C60" s="141"/>
      <c r="D60" s="141"/>
      <c r="E60" s="141"/>
      <c r="F60" s="140"/>
      <c r="G60" s="236"/>
      <c r="H60" s="909"/>
      <c r="I60" s="911"/>
    </row>
  </sheetData>
  <printOptions horizontalCentered="1" verticalCentered="1"/>
  <pageMargins left="0.70866141732283472" right="0.70866141732283472" top="0.74803149606299213" bottom="0.74803149606299213" header="0.31496062992125984" footer="0.31496062992125984"/>
  <pageSetup paperSize="9" firstPageNumber="10" fitToHeight="0" orientation="portrait" useFirstPageNumber="1" horizontalDpi="300" verticalDpi="300" r:id="rId1"/>
  <headerFooter alignWithMargins="0">
    <oddHeader>&amp;CC2.&amp;P</oddHeader>
    <oddFooter>&amp;L&amp;"Arial,Italic"&amp;8Korone Engineers: LTM2016-06TECH</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27"/>
  <sheetViews>
    <sheetView view="pageBreakPreview" zoomScaleNormal="100" zoomScaleSheetLayoutView="100" workbookViewId="0">
      <selection activeCell="N28" sqref="N28"/>
    </sheetView>
  </sheetViews>
  <sheetFormatPr defaultColWidth="8.7109375" defaultRowHeight="12" customHeight="1"/>
  <cols>
    <col min="1" max="1" width="8.85546875" style="127" customWidth="1"/>
    <col min="2" max="2" width="6.85546875" style="127" customWidth="1"/>
    <col min="3" max="3" width="3.85546875" style="127" customWidth="1"/>
    <col min="4" max="4" width="4.85546875" style="127" customWidth="1"/>
    <col min="5" max="5" width="30.42578125" style="127" customWidth="1"/>
    <col min="6" max="6" width="5.140625" style="127" customWidth="1"/>
    <col min="7" max="7" width="7.85546875" style="227" customWidth="1"/>
    <col min="8" max="8" width="10.42578125" style="872" customWidth="1"/>
    <col min="9" max="9" width="11.140625" style="872" customWidth="1"/>
    <col min="10" max="16384" width="8.7109375" style="127"/>
  </cols>
  <sheetData>
    <row r="1" spans="1:9" ht="12" customHeight="1">
      <c r="A1" s="162"/>
      <c r="B1" s="162"/>
      <c r="C1" s="162"/>
      <c r="D1" s="162"/>
      <c r="E1" s="162"/>
      <c r="F1" s="150"/>
      <c r="G1" s="47"/>
      <c r="H1" s="903"/>
      <c r="I1" s="880" t="s">
        <v>0</v>
      </c>
    </row>
    <row r="2" spans="1:9" ht="12" customHeight="1">
      <c r="A2" s="162"/>
      <c r="B2" s="162"/>
      <c r="C2" s="162"/>
      <c r="D2" s="162"/>
      <c r="E2" s="162"/>
      <c r="F2" s="150"/>
      <c r="G2" s="47"/>
      <c r="H2" s="903"/>
      <c r="I2" s="881"/>
    </row>
    <row r="3" spans="1:9" ht="12" customHeight="1">
      <c r="A3" s="3" t="s">
        <v>18</v>
      </c>
      <c r="B3" s="3"/>
      <c r="C3" s="4"/>
      <c r="D3" s="4"/>
      <c r="E3" s="4"/>
      <c r="F3" s="5"/>
      <c r="G3" s="43"/>
      <c r="H3" s="904"/>
      <c r="I3" s="882"/>
    </row>
    <row r="4" spans="1:9" ht="12" customHeight="1">
      <c r="A4" s="8" t="s">
        <v>19</v>
      </c>
      <c r="B4" s="8" t="s">
        <v>20</v>
      </c>
      <c r="C4" s="9"/>
      <c r="D4" s="9"/>
      <c r="E4" s="9" t="s">
        <v>21</v>
      </c>
      <c r="F4" s="10" t="s">
        <v>22</v>
      </c>
      <c r="G4" s="44" t="s">
        <v>23</v>
      </c>
      <c r="H4" s="905" t="s">
        <v>24</v>
      </c>
      <c r="I4" s="883" t="s">
        <v>25</v>
      </c>
    </row>
    <row r="5" spans="1:9" ht="12" customHeight="1">
      <c r="A5" s="13" t="s">
        <v>26</v>
      </c>
      <c r="B5" s="13" t="s">
        <v>27</v>
      </c>
      <c r="C5" s="14"/>
      <c r="D5" s="14"/>
      <c r="E5" s="14"/>
      <c r="F5" s="15"/>
      <c r="G5" s="45" t="s">
        <v>28</v>
      </c>
      <c r="H5" s="906"/>
      <c r="I5" s="884"/>
    </row>
    <row r="6" spans="1:9" ht="12" customHeight="1">
      <c r="A6" s="138"/>
      <c r="B6" s="138"/>
      <c r="C6" s="162"/>
      <c r="D6" s="162"/>
      <c r="E6" s="162"/>
      <c r="F6" s="128"/>
      <c r="G6" s="48"/>
      <c r="H6" s="681"/>
      <c r="I6" s="293" t="str">
        <f t="shared" ref="I6:I10" si="0">IF(OR(AND(G6="Prov",H6="Sum"),(H6="PC Sum")),". . . . . . . . .00",IF(ISERR(G6*H6),"",IF(G6*H6=0,"",ROUND(G6*H6,2))))</f>
        <v/>
      </c>
    </row>
    <row r="7" spans="1:9" ht="12" customHeight="1">
      <c r="A7" s="138" t="s">
        <v>29</v>
      </c>
      <c r="B7" s="8" t="s">
        <v>82</v>
      </c>
      <c r="C7" s="21" t="s">
        <v>1</v>
      </c>
      <c r="D7" s="162"/>
      <c r="E7" s="162"/>
      <c r="F7" s="128"/>
      <c r="G7" s="48"/>
      <c r="H7" s="681"/>
      <c r="I7" s="293" t="str">
        <f t="shared" si="0"/>
        <v/>
      </c>
    </row>
    <row r="8" spans="1:9" ht="12" customHeight="1">
      <c r="A8" s="138" t="s">
        <v>2</v>
      </c>
      <c r="B8" s="138"/>
      <c r="C8" s="162"/>
      <c r="D8" s="162"/>
      <c r="E8" s="162"/>
      <c r="F8" s="128"/>
      <c r="G8" s="48"/>
      <c r="H8" s="681"/>
      <c r="I8" s="293" t="str">
        <f t="shared" si="0"/>
        <v/>
      </c>
    </row>
    <row r="9" spans="1:9" ht="12" customHeight="1">
      <c r="A9" s="138" t="s">
        <v>49</v>
      </c>
      <c r="B9" s="8" t="s">
        <v>311</v>
      </c>
      <c r="C9" s="9" t="s">
        <v>307</v>
      </c>
      <c r="D9" s="162"/>
      <c r="E9" s="162"/>
      <c r="F9" s="128"/>
      <c r="G9" s="49"/>
      <c r="H9" s="681"/>
      <c r="I9" s="293" t="str">
        <f t="shared" si="0"/>
        <v/>
      </c>
    </row>
    <row r="10" spans="1:9" ht="12" customHeight="1">
      <c r="A10" s="138"/>
      <c r="B10" s="8"/>
      <c r="C10" s="9" t="s">
        <v>84</v>
      </c>
      <c r="D10" s="162"/>
      <c r="E10" s="162"/>
      <c r="F10" s="128"/>
      <c r="G10" s="49"/>
      <c r="H10" s="681"/>
      <c r="I10" s="293" t="str">
        <f t="shared" si="0"/>
        <v/>
      </c>
    </row>
    <row r="11" spans="1:9" ht="12" customHeight="1">
      <c r="A11" s="138"/>
      <c r="B11" s="8"/>
      <c r="C11" s="9"/>
      <c r="D11" s="162"/>
      <c r="E11" s="162"/>
      <c r="F11" s="128"/>
      <c r="G11" s="49"/>
      <c r="H11" s="681"/>
      <c r="I11" s="293"/>
    </row>
    <row r="12" spans="1:9" ht="12" customHeight="1">
      <c r="A12" s="138"/>
      <c r="B12" s="8"/>
      <c r="C12" s="162" t="s">
        <v>120</v>
      </c>
      <c r="D12" s="162" t="s">
        <v>460</v>
      </c>
      <c r="E12" s="162"/>
      <c r="F12" s="128"/>
      <c r="G12" s="135"/>
      <c r="H12" s="681"/>
      <c r="I12" s="293"/>
    </row>
    <row r="13" spans="1:9" ht="12" customHeight="1">
      <c r="A13" s="138"/>
      <c r="B13" s="8"/>
      <c r="C13" s="162"/>
      <c r="D13" s="162"/>
      <c r="E13" s="162"/>
      <c r="F13" s="128"/>
      <c r="G13" s="135"/>
      <c r="H13" s="681"/>
      <c r="I13" s="293"/>
    </row>
    <row r="14" spans="1:9" ht="12" customHeight="1">
      <c r="A14" s="138"/>
      <c r="B14" s="8"/>
      <c r="C14" s="162"/>
      <c r="D14" s="152" t="s">
        <v>120</v>
      </c>
      <c r="E14" s="162" t="s">
        <v>138</v>
      </c>
      <c r="F14" s="128" t="s">
        <v>52</v>
      </c>
      <c r="G14" s="128">
        <v>150</v>
      </c>
      <c r="H14" s="681"/>
      <c r="I14" s="293"/>
    </row>
    <row r="15" spans="1:9" ht="12" customHeight="1">
      <c r="A15" s="138"/>
      <c r="B15" s="138"/>
      <c r="C15" s="162"/>
      <c r="D15" s="162"/>
      <c r="E15" s="162"/>
      <c r="F15" s="128"/>
      <c r="G15" s="128"/>
      <c r="H15" s="681"/>
      <c r="I15" s="293"/>
    </row>
    <row r="16" spans="1:9" ht="12" customHeight="1">
      <c r="A16" s="138"/>
      <c r="B16" s="138"/>
      <c r="C16" s="162" t="s">
        <v>124</v>
      </c>
      <c r="D16" s="162" t="s">
        <v>461</v>
      </c>
      <c r="E16" s="162"/>
      <c r="F16" s="128"/>
      <c r="G16" s="128"/>
      <c r="H16" s="681"/>
      <c r="I16" s="293"/>
    </row>
    <row r="17" spans="1:9" ht="12" customHeight="1">
      <c r="A17" s="138"/>
      <c r="B17" s="138"/>
      <c r="C17" s="162"/>
      <c r="D17" s="162" t="s">
        <v>462</v>
      </c>
      <c r="E17" s="162"/>
      <c r="F17" s="128"/>
      <c r="G17" s="128"/>
      <c r="H17" s="681"/>
      <c r="I17" s="293"/>
    </row>
    <row r="18" spans="1:9" ht="12" customHeight="1">
      <c r="A18" s="138"/>
      <c r="B18" s="138"/>
      <c r="C18" s="162"/>
      <c r="D18" s="162"/>
      <c r="E18" s="162"/>
      <c r="F18" s="128"/>
      <c r="G18" s="128"/>
      <c r="H18" s="681"/>
      <c r="I18" s="293"/>
    </row>
    <row r="19" spans="1:9" ht="12" customHeight="1">
      <c r="A19" s="138"/>
      <c r="B19" s="138"/>
      <c r="C19" s="162"/>
      <c r="D19" s="152" t="s">
        <v>120</v>
      </c>
      <c r="E19" s="162" t="s">
        <v>554</v>
      </c>
      <c r="F19" s="128" t="s">
        <v>52</v>
      </c>
      <c r="G19" s="128">
        <v>410</v>
      </c>
      <c r="H19" s="681"/>
      <c r="I19" s="293"/>
    </row>
    <row r="20" spans="1:9" ht="12" customHeight="1">
      <c r="A20" s="138"/>
      <c r="B20" s="138"/>
      <c r="C20" s="162"/>
      <c r="D20" s="162"/>
      <c r="E20" s="162"/>
      <c r="F20" s="128"/>
      <c r="G20" s="128"/>
      <c r="H20" s="681"/>
      <c r="I20" s="293"/>
    </row>
    <row r="21" spans="1:9" ht="12" customHeight="1">
      <c r="A21" s="138"/>
      <c r="B21" s="8" t="s">
        <v>312</v>
      </c>
      <c r="C21" s="9" t="s">
        <v>307</v>
      </c>
      <c r="D21" s="152"/>
      <c r="E21" s="162"/>
      <c r="F21" s="128"/>
      <c r="G21" s="128"/>
      <c r="H21" s="681"/>
      <c r="I21" s="293"/>
    </row>
    <row r="22" spans="1:9" ht="12" customHeight="1">
      <c r="A22" s="138"/>
      <c r="B22" s="138"/>
      <c r="C22" s="9" t="s">
        <v>84</v>
      </c>
      <c r="D22" s="152"/>
      <c r="E22" s="162"/>
      <c r="F22" s="128"/>
      <c r="G22" s="128"/>
      <c r="H22" s="681"/>
      <c r="I22" s="293"/>
    </row>
    <row r="23" spans="1:9" ht="12" customHeight="1">
      <c r="A23" s="138"/>
      <c r="B23" s="138"/>
      <c r="C23" s="9" t="s">
        <v>313</v>
      </c>
      <c r="D23" s="152"/>
      <c r="E23" s="162"/>
      <c r="F23" s="128"/>
      <c r="G23" s="128"/>
      <c r="H23" s="681"/>
      <c r="I23" s="293"/>
    </row>
    <row r="24" spans="1:9" ht="12" customHeight="1">
      <c r="A24" s="138"/>
      <c r="B24" s="138"/>
      <c r="C24" s="162" t="s">
        <v>314</v>
      </c>
      <c r="D24" s="152"/>
      <c r="E24" s="162"/>
      <c r="F24" s="128"/>
      <c r="G24" s="128"/>
      <c r="H24" s="681"/>
      <c r="I24" s="293"/>
    </row>
    <row r="25" spans="1:9" ht="12" customHeight="1">
      <c r="A25" s="138"/>
      <c r="B25" s="138"/>
      <c r="C25" s="162"/>
      <c r="D25" s="152"/>
      <c r="E25" s="162"/>
      <c r="F25" s="128"/>
      <c r="G25" s="128"/>
      <c r="H25" s="681"/>
      <c r="I25" s="293"/>
    </row>
    <row r="26" spans="1:9" ht="12" customHeight="1">
      <c r="A26" s="138"/>
      <c r="B26" s="138"/>
      <c r="C26" s="162" t="s">
        <v>120</v>
      </c>
      <c r="D26" s="152" t="s">
        <v>315</v>
      </c>
      <c r="E26" s="162"/>
      <c r="F26" s="128"/>
      <c r="G26" s="128"/>
      <c r="H26" s="681"/>
      <c r="I26" s="293"/>
    </row>
    <row r="27" spans="1:9" ht="12" customHeight="1">
      <c r="A27" s="138"/>
      <c r="B27" s="138"/>
      <c r="C27" s="162"/>
      <c r="D27" s="152" t="s">
        <v>316</v>
      </c>
      <c r="E27" s="162"/>
      <c r="F27" s="128" t="s">
        <v>52</v>
      </c>
      <c r="G27" s="128">
        <v>5</v>
      </c>
      <c r="H27" s="681"/>
      <c r="I27" s="293"/>
    </row>
    <row r="28" spans="1:9" ht="12" customHeight="1">
      <c r="A28" s="138"/>
      <c r="B28" s="138"/>
      <c r="C28" s="162"/>
      <c r="D28" s="162"/>
      <c r="E28" s="162"/>
      <c r="F28" s="128"/>
      <c r="G28" s="128"/>
      <c r="H28" s="681"/>
      <c r="I28" s="293"/>
    </row>
    <row r="29" spans="1:9" ht="12" customHeight="1">
      <c r="A29" s="138" t="s">
        <v>53</v>
      </c>
      <c r="B29" s="8" t="s">
        <v>85</v>
      </c>
      <c r="C29" s="9" t="s">
        <v>463</v>
      </c>
      <c r="D29" s="162"/>
      <c r="E29" s="162"/>
      <c r="F29" s="128"/>
      <c r="G29" s="128"/>
      <c r="H29" s="681"/>
      <c r="I29" s="293"/>
    </row>
    <row r="30" spans="1:9" ht="12" customHeight="1">
      <c r="A30" s="138"/>
      <c r="B30" s="8"/>
      <c r="C30" s="9" t="s">
        <v>464</v>
      </c>
      <c r="D30" s="162"/>
      <c r="E30" s="162"/>
      <c r="F30" s="128"/>
      <c r="G30" s="128"/>
      <c r="H30" s="681"/>
      <c r="I30" s="293"/>
    </row>
    <row r="31" spans="1:9" ht="12" customHeight="1">
      <c r="A31" s="138"/>
      <c r="B31" s="8"/>
      <c r="C31" s="9" t="s">
        <v>3</v>
      </c>
      <c r="D31" s="162"/>
      <c r="E31" s="162"/>
      <c r="F31" s="128"/>
      <c r="G31" s="128"/>
      <c r="H31" s="681"/>
      <c r="I31" s="293"/>
    </row>
    <row r="32" spans="1:9" ht="12" customHeight="1">
      <c r="A32" s="138"/>
      <c r="B32" s="8"/>
      <c r="C32" s="9"/>
      <c r="D32" s="162"/>
      <c r="E32" s="162"/>
      <c r="F32" s="128"/>
      <c r="G32" s="128"/>
      <c r="H32" s="681"/>
      <c r="I32" s="293"/>
    </row>
    <row r="33" spans="1:9" ht="12" customHeight="1">
      <c r="A33" s="138"/>
      <c r="B33" s="8"/>
      <c r="C33" s="162" t="s">
        <v>120</v>
      </c>
      <c r="D33" s="162" t="s">
        <v>308</v>
      </c>
      <c r="E33" s="162"/>
      <c r="F33" s="128"/>
      <c r="G33" s="128"/>
      <c r="H33" s="681"/>
      <c r="I33" s="293"/>
    </row>
    <row r="34" spans="1:9" ht="12" customHeight="1">
      <c r="A34" s="138"/>
      <c r="B34" s="8"/>
      <c r="C34" s="9"/>
      <c r="D34" s="162"/>
      <c r="E34" s="162"/>
      <c r="F34" s="128"/>
      <c r="G34" s="128"/>
      <c r="H34" s="681"/>
      <c r="I34" s="293"/>
    </row>
    <row r="35" spans="1:9" ht="12" customHeight="1">
      <c r="A35" s="138"/>
      <c r="B35" s="8"/>
      <c r="C35" s="9"/>
      <c r="D35" s="162" t="s">
        <v>120</v>
      </c>
      <c r="E35" s="162" t="s">
        <v>640</v>
      </c>
      <c r="F35" s="128" t="s">
        <v>151</v>
      </c>
      <c r="G35" s="128">
        <v>2</v>
      </c>
      <c r="H35" s="681"/>
      <c r="I35" s="293"/>
    </row>
    <row r="36" spans="1:9" ht="12" customHeight="1">
      <c r="A36" s="138"/>
      <c r="B36" s="8"/>
      <c r="C36" s="9"/>
      <c r="D36" s="162"/>
      <c r="E36" s="162"/>
      <c r="F36" s="128"/>
      <c r="G36" s="128"/>
      <c r="H36" s="681"/>
      <c r="I36" s="293"/>
    </row>
    <row r="37" spans="1:9" ht="12" customHeight="1">
      <c r="A37" s="138"/>
      <c r="B37" s="8"/>
      <c r="C37" s="9"/>
      <c r="D37" s="162" t="s">
        <v>124</v>
      </c>
      <c r="E37" s="162" t="s">
        <v>465</v>
      </c>
      <c r="F37" s="128" t="s">
        <v>151</v>
      </c>
      <c r="G37" s="128">
        <v>2</v>
      </c>
      <c r="H37" s="681"/>
      <c r="I37" s="293"/>
    </row>
    <row r="38" spans="1:9" ht="12" customHeight="1">
      <c r="A38" s="138"/>
      <c r="B38" s="8"/>
      <c r="C38" s="9"/>
      <c r="D38" s="162"/>
      <c r="E38" s="162"/>
      <c r="F38" s="128"/>
      <c r="G38" s="128"/>
      <c r="H38" s="681"/>
      <c r="I38" s="293"/>
    </row>
    <row r="39" spans="1:9" ht="12" customHeight="1">
      <c r="A39" s="138"/>
      <c r="B39" s="8"/>
      <c r="C39" s="162" t="s">
        <v>124</v>
      </c>
      <c r="D39" s="162" t="s">
        <v>493</v>
      </c>
      <c r="E39" s="162"/>
      <c r="F39" s="128"/>
      <c r="G39" s="128"/>
      <c r="H39" s="681"/>
      <c r="I39" s="293"/>
    </row>
    <row r="40" spans="1:9" ht="12" customHeight="1">
      <c r="A40" s="138"/>
      <c r="B40" s="8"/>
      <c r="C40" s="162"/>
      <c r="D40" s="162"/>
      <c r="E40" s="162"/>
      <c r="F40" s="128"/>
      <c r="G40" s="128"/>
      <c r="H40" s="681"/>
      <c r="I40" s="293"/>
    </row>
    <row r="41" spans="1:9" ht="12" customHeight="1">
      <c r="A41" s="138"/>
      <c r="B41" s="8"/>
      <c r="C41" s="162"/>
      <c r="D41" s="162" t="s">
        <v>120</v>
      </c>
      <c r="E41" s="162" t="s">
        <v>494</v>
      </c>
      <c r="F41" s="128" t="s">
        <v>495</v>
      </c>
      <c r="G41" s="128">
        <v>1</v>
      </c>
      <c r="H41" s="681"/>
      <c r="I41" s="293"/>
    </row>
    <row r="42" spans="1:9" ht="12" customHeight="1">
      <c r="A42" s="138"/>
      <c r="B42" s="8"/>
      <c r="C42" s="9"/>
      <c r="D42" s="162"/>
      <c r="E42" s="162"/>
      <c r="F42" s="128"/>
      <c r="G42" s="128"/>
      <c r="H42" s="681"/>
      <c r="I42" s="293"/>
    </row>
    <row r="43" spans="1:9" ht="12" customHeight="1">
      <c r="A43" s="138"/>
      <c r="B43" s="8"/>
      <c r="C43" s="162" t="s">
        <v>131</v>
      </c>
      <c r="D43" s="162" t="s">
        <v>309</v>
      </c>
      <c r="E43" s="162"/>
      <c r="F43" s="128"/>
      <c r="G43" s="128"/>
      <c r="H43" s="681"/>
      <c r="I43" s="293"/>
    </row>
    <row r="44" spans="1:9" ht="12" customHeight="1">
      <c r="A44" s="138"/>
      <c r="B44" s="8"/>
      <c r="C44" s="162"/>
      <c r="D44" s="162"/>
      <c r="E44" s="162"/>
      <c r="F44" s="128"/>
      <c r="G44" s="128"/>
      <c r="H44" s="681"/>
      <c r="I44" s="293"/>
    </row>
    <row r="45" spans="1:9" ht="12" customHeight="1">
      <c r="A45" s="138"/>
      <c r="B45" s="8"/>
      <c r="C45" s="162"/>
      <c r="D45" s="162" t="s">
        <v>124</v>
      </c>
      <c r="E45" s="162" t="s">
        <v>466</v>
      </c>
      <c r="F45" s="128" t="s">
        <v>151</v>
      </c>
      <c r="G45" s="128">
        <v>1</v>
      </c>
      <c r="H45" s="681"/>
      <c r="I45" s="293"/>
    </row>
    <row r="46" spans="1:9" ht="12" customHeight="1">
      <c r="A46" s="138"/>
      <c r="B46" s="8"/>
      <c r="C46" s="162"/>
      <c r="D46" s="162"/>
      <c r="E46" s="162"/>
      <c r="F46" s="128"/>
      <c r="G46" s="128"/>
      <c r="H46" s="681"/>
      <c r="I46" s="293"/>
    </row>
    <row r="47" spans="1:9" ht="12" customHeight="1">
      <c r="A47" s="138"/>
      <c r="B47" s="138"/>
      <c r="C47" s="162" t="s">
        <v>39</v>
      </c>
      <c r="D47" s="162" t="s">
        <v>310</v>
      </c>
      <c r="E47" s="162"/>
      <c r="F47" s="128"/>
      <c r="G47" s="128"/>
      <c r="H47" s="681"/>
      <c r="I47" s="293"/>
    </row>
    <row r="48" spans="1:9" ht="12" customHeight="1">
      <c r="A48" s="138"/>
      <c r="B48" s="138"/>
      <c r="C48" s="162"/>
      <c r="D48" s="162"/>
      <c r="E48" s="162"/>
      <c r="F48" s="128"/>
      <c r="G48" s="128"/>
      <c r="H48" s="681"/>
      <c r="I48" s="293"/>
    </row>
    <row r="49" spans="1:9" ht="12" customHeight="1">
      <c r="A49" s="138"/>
      <c r="B49" s="138"/>
      <c r="C49" s="162"/>
      <c r="D49" s="162" t="s">
        <v>120</v>
      </c>
      <c r="E49" s="162" t="s">
        <v>467</v>
      </c>
      <c r="F49" s="128" t="s">
        <v>151</v>
      </c>
      <c r="G49" s="128">
        <v>1</v>
      </c>
      <c r="H49" s="681"/>
      <c r="I49" s="293"/>
    </row>
    <row r="50" spans="1:9" ht="12" customHeight="1">
      <c r="A50" s="138"/>
      <c r="B50" s="138"/>
      <c r="C50" s="162"/>
      <c r="D50" s="162"/>
      <c r="E50" s="162"/>
      <c r="F50" s="128"/>
      <c r="G50" s="128"/>
      <c r="H50" s="681"/>
      <c r="I50" s="293"/>
    </row>
    <row r="51" spans="1:9" ht="12" customHeight="1">
      <c r="A51" s="138"/>
      <c r="B51" s="8"/>
      <c r="C51" s="162" t="s">
        <v>56</v>
      </c>
      <c r="D51" s="162" t="s">
        <v>468</v>
      </c>
      <c r="E51" s="162"/>
      <c r="F51" s="128"/>
      <c r="G51" s="128"/>
      <c r="H51" s="681"/>
      <c r="I51" s="293"/>
    </row>
    <row r="52" spans="1:9" ht="12" customHeight="1">
      <c r="A52" s="138"/>
      <c r="B52" s="138"/>
      <c r="C52" s="162"/>
      <c r="D52" s="162"/>
      <c r="E52" s="162"/>
      <c r="F52" s="128"/>
      <c r="G52" s="128"/>
      <c r="H52" s="681"/>
      <c r="I52" s="293"/>
    </row>
    <row r="53" spans="1:9" ht="12" customHeight="1">
      <c r="A53" s="138"/>
      <c r="B53" s="138"/>
      <c r="C53" s="162"/>
      <c r="D53" s="162" t="s">
        <v>120</v>
      </c>
      <c r="E53" s="162" t="s">
        <v>469</v>
      </c>
      <c r="F53" s="128" t="s">
        <v>151</v>
      </c>
      <c r="G53" s="128">
        <v>2</v>
      </c>
      <c r="H53" s="681"/>
      <c r="I53" s="293"/>
    </row>
    <row r="54" spans="1:9" ht="12" customHeight="1">
      <c r="A54" s="138"/>
      <c r="B54" s="138"/>
      <c r="C54" s="162"/>
      <c r="D54" s="162"/>
      <c r="E54" s="162"/>
      <c r="F54" s="128"/>
      <c r="G54" s="128"/>
      <c r="H54" s="681"/>
      <c r="I54" s="293"/>
    </row>
    <row r="55" spans="1:9" ht="12" customHeight="1">
      <c r="A55" s="138"/>
      <c r="B55" s="138"/>
      <c r="C55" s="162"/>
      <c r="D55" s="162" t="s">
        <v>124</v>
      </c>
      <c r="E55" s="162" t="s">
        <v>470</v>
      </c>
      <c r="F55" s="128" t="s">
        <v>151</v>
      </c>
      <c r="G55" s="128">
        <v>1</v>
      </c>
      <c r="H55" s="681"/>
      <c r="I55" s="912"/>
    </row>
    <row r="56" spans="1:9" ht="12" customHeight="1">
      <c r="A56" s="138"/>
      <c r="B56" s="138"/>
      <c r="C56" s="162"/>
      <c r="D56" s="162"/>
      <c r="E56" s="162"/>
      <c r="F56" s="128"/>
      <c r="G56" s="128"/>
      <c r="H56" s="681"/>
      <c r="I56" s="293"/>
    </row>
    <row r="57" spans="1:9" ht="12" customHeight="1">
      <c r="A57" s="138"/>
      <c r="B57" s="138"/>
      <c r="C57" s="162"/>
      <c r="D57" s="162" t="s">
        <v>131</v>
      </c>
      <c r="E57" s="162" t="s">
        <v>472</v>
      </c>
      <c r="F57" s="128" t="s">
        <v>151</v>
      </c>
      <c r="G57" s="128">
        <v>1</v>
      </c>
      <c r="H57" s="913"/>
      <c r="I57" s="912"/>
    </row>
    <row r="58" spans="1:9" ht="12" customHeight="1">
      <c r="A58" s="138"/>
      <c r="B58" s="138"/>
      <c r="C58" s="162"/>
      <c r="D58" s="162"/>
      <c r="E58" s="162"/>
      <c r="F58" s="128"/>
      <c r="G58" s="128"/>
      <c r="H58" s="913"/>
      <c r="I58" s="293"/>
    </row>
    <row r="59" spans="1:9" ht="12" customHeight="1">
      <c r="A59" s="138"/>
      <c r="B59" s="138"/>
      <c r="C59" s="162"/>
      <c r="D59" s="162" t="s">
        <v>39</v>
      </c>
      <c r="E59" s="162" t="s">
        <v>496</v>
      </c>
      <c r="F59" s="128" t="s">
        <v>151</v>
      </c>
      <c r="G59" s="128">
        <v>1</v>
      </c>
      <c r="H59" s="913"/>
      <c r="I59" s="912"/>
    </row>
    <row r="60" spans="1:9" ht="12" customHeight="1">
      <c r="A60" s="138"/>
      <c r="B60" s="138"/>
      <c r="C60" s="162"/>
      <c r="D60" s="162"/>
      <c r="E60" s="162"/>
      <c r="F60" s="128"/>
      <c r="G60" s="135"/>
      <c r="H60" s="915"/>
      <c r="I60" s="295"/>
    </row>
    <row r="61" spans="1:9" ht="12" customHeight="1">
      <c r="A61" s="138"/>
      <c r="B61" s="138"/>
      <c r="C61" s="162"/>
      <c r="D61" s="162"/>
      <c r="E61" s="162"/>
      <c r="F61" s="128"/>
      <c r="G61" s="49"/>
      <c r="H61" s="681"/>
      <c r="I61" s="293"/>
    </row>
    <row r="62" spans="1:9" ht="12" customHeight="1">
      <c r="A62" s="163"/>
      <c r="B62" s="164"/>
      <c r="C62" s="164"/>
      <c r="D62" s="164"/>
      <c r="E62" s="164"/>
      <c r="F62" s="165"/>
      <c r="G62" s="258"/>
      <c r="H62" s="917"/>
      <c r="I62" s="918"/>
    </row>
    <row r="63" spans="1:9" ht="12" customHeight="1">
      <c r="A63" s="138" t="s">
        <v>2</v>
      </c>
      <c r="B63" s="162" t="s">
        <v>133</v>
      </c>
      <c r="C63" s="162"/>
      <c r="D63" s="162"/>
      <c r="E63" s="162"/>
      <c r="F63" s="150"/>
      <c r="G63" s="259"/>
      <c r="H63" s="919"/>
      <c r="I63" s="933"/>
    </row>
    <row r="64" spans="1:9" ht="12" customHeight="1">
      <c r="A64" s="166"/>
      <c r="B64" s="167"/>
      <c r="C64" s="167"/>
      <c r="D64" s="167"/>
      <c r="E64" s="167"/>
      <c r="F64" s="168"/>
      <c r="G64" s="260"/>
      <c r="H64" s="921"/>
      <c r="I64" s="922"/>
    </row>
    <row r="65" spans="1:9" ht="12" customHeight="1">
      <c r="A65" s="162"/>
      <c r="B65" s="162"/>
      <c r="C65" s="162"/>
      <c r="D65" s="162"/>
      <c r="E65" s="162"/>
      <c r="F65" s="150"/>
      <c r="G65" s="259"/>
      <c r="H65" s="919"/>
      <c r="I65" s="923"/>
    </row>
    <row r="66" spans="1:9" ht="12" customHeight="1">
      <c r="A66" s="162"/>
      <c r="B66" s="162"/>
      <c r="C66" s="162"/>
      <c r="D66" s="162"/>
      <c r="E66" s="162"/>
      <c r="F66" s="150"/>
      <c r="G66" s="259"/>
      <c r="H66" s="919"/>
      <c r="I66" s="923"/>
    </row>
    <row r="67" spans="1:9" ht="12" customHeight="1">
      <c r="A67" s="162"/>
      <c r="B67" s="162"/>
      <c r="C67" s="162"/>
      <c r="D67" s="162"/>
      <c r="E67" s="162"/>
      <c r="F67" s="150"/>
      <c r="G67" s="261"/>
      <c r="H67" s="924"/>
      <c r="I67" s="924" t="s">
        <v>471</v>
      </c>
    </row>
    <row r="68" spans="1:9" ht="12" customHeight="1">
      <c r="A68" s="162"/>
      <c r="B68" s="162"/>
      <c r="C68" s="162"/>
      <c r="D68" s="162"/>
      <c r="E68" s="162"/>
      <c r="F68" s="150"/>
      <c r="G68" s="261"/>
      <c r="H68" s="925"/>
      <c r="I68" s="926"/>
    </row>
    <row r="69" spans="1:9" ht="12" customHeight="1">
      <c r="A69" s="3" t="s">
        <v>18</v>
      </c>
      <c r="B69" s="3"/>
      <c r="C69" s="4"/>
      <c r="D69" s="4"/>
      <c r="E69" s="4"/>
      <c r="F69" s="5"/>
      <c r="G69" s="262"/>
      <c r="H69" s="927"/>
      <c r="I69" s="928"/>
    </row>
    <row r="70" spans="1:9" ht="12" customHeight="1">
      <c r="A70" s="8" t="s">
        <v>19</v>
      </c>
      <c r="B70" s="8" t="s">
        <v>20</v>
      </c>
      <c r="C70" s="9"/>
      <c r="D70" s="9"/>
      <c r="E70" s="9" t="s">
        <v>21</v>
      </c>
      <c r="F70" s="10" t="s">
        <v>22</v>
      </c>
      <c r="G70" s="263" t="s">
        <v>23</v>
      </c>
      <c r="H70" s="929" t="s">
        <v>24</v>
      </c>
      <c r="I70" s="930" t="s">
        <v>25</v>
      </c>
    </row>
    <row r="71" spans="1:9" ht="12" customHeight="1">
      <c r="A71" s="13" t="s">
        <v>26</v>
      </c>
      <c r="B71" s="13" t="s">
        <v>27</v>
      </c>
      <c r="C71" s="14"/>
      <c r="D71" s="14"/>
      <c r="E71" s="14"/>
      <c r="F71" s="15"/>
      <c r="G71" s="264" t="s">
        <v>28</v>
      </c>
      <c r="H71" s="931"/>
      <c r="I71" s="932"/>
    </row>
    <row r="72" spans="1:9" ht="12" customHeight="1">
      <c r="A72" s="138"/>
      <c r="B72" s="138"/>
      <c r="C72" s="162"/>
      <c r="D72" s="162"/>
      <c r="E72" s="162"/>
      <c r="F72" s="150"/>
      <c r="G72" s="259"/>
      <c r="H72" s="919"/>
      <c r="I72" s="914"/>
    </row>
    <row r="73" spans="1:9" ht="12" customHeight="1">
      <c r="A73" s="138"/>
      <c r="B73" s="138"/>
      <c r="C73" s="162" t="s">
        <v>134</v>
      </c>
      <c r="D73" s="162"/>
      <c r="E73" s="162"/>
      <c r="F73" s="150"/>
      <c r="G73" s="259"/>
      <c r="H73" s="919"/>
      <c r="I73" s="933"/>
    </row>
    <row r="74" spans="1:9" ht="12" customHeight="1">
      <c r="A74" s="166"/>
      <c r="B74" s="166"/>
      <c r="C74" s="167"/>
      <c r="D74" s="167"/>
      <c r="E74" s="167"/>
      <c r="F74" s="168"/>
      <c r="G74" s="260"/>
      <c r="H74" s="921"/>
      <c r="I74" s="934"/>
    </row>
    <row r="75" spans="1:9" ht="12" customHeight="1">
      <c r="A75" s="138"/>
      <c r="B75" s="138"/>
      <c r="C75" s="162"/>
      <c r="D75" s="162"/>
      <c r="E75" s="162"/>
      <c r="F75" s="128"/>
      <c r="G75" s="49"/>
      <c r="H75" s="913"/>
      <c r="I75" s="914"/>
    </row>
    <row r="76" spans="1:9" ht="12" customHeight="1">
      <c r="A76" s="138"/>
      <c r="B76" s="138"/>
      <c r="C76" s="162" t="s">
        <v>56</v>
      </c>
      <c r="D76" s="162" t="s">
        <v>473</v>
      </c>
      <c r="E76" s="162"/>
      <c r="F76" s="128"/>
      <c r="G76" s="135"/>
      <c r="H76" s="915"/>
      <c r="I76" s="916"/>
    </row>
    <row r="77" spans="1:9" ht="12" customHeight="1">
      <c r="A77" s="138"/>
      <c r="B77" s="138"/>
      <c r="C77" s="162"/>
      <c r="D77" s="162"/>
      <c r="E77" s="162"/>
      <c r="F77" s="128"/>
      <c r="G77" s="135"/>
      <c r="H77" s="915"/>
      <c r="I77" s="916"/>
    </row>
    <row r="78" spans="1:9" ht="12" customHeight="1">
      <c r="A78" s="138"/>
      <c r="B78" s="138"/>
      <c r="C78" s="162"/>
      <c r="D78" s="162" t="s">
        <v>120</v>
      </c>
      <c r="E78" s="162" t="s">
        <v>474</v>
      </c>
      <c r="F78" s="128" t="s">
        <v>151</v>
      </c>
      <c r="G78" s="128">
        <v>2</v>
      </c>
      <c r="H78" s="915"/>
      <c r="I78" s="295"/>
    </row>
    <row r="79" spans="1:9" ht="12" customHeight="1">
      <c r="A79" s="138"/>
      <c r="B79" s="138"/>
      <c r="C79" s="162"/>
      <c r="D79" s="162"/>
      <c r="E79" s="162"/>
      <c r="F79" s="128"/>
      <c r="G79" s="128"/>
      <c r="H79" s="915"/>
      <c r="I79" s="295"/>
    </row>
    <row r="80" spans="1:9" ht="12" customHeight="1">
      <c r="A80" s="138" t="s">
        <v>475</v>
      </c>
      <c r="B80" s="8" t="s">
        <v>476</v>
      </c>
      <c r="C80" s="9" t="s">
        <v>4</v>
      </c>
      <c r="D80" s="162"/>
      <c r="E80" s="162"/>
      <c r="F80" s="128"/>
      <c r="G80" s="128"/>
      <c r="H80" s="681"/>
      <c r="I80" s="300"/>
    </row>
    <row r="81" spans="1:9" ht="12" customHeight="1">
      <c r="A81" s="138"/>
      <c r="B81" s="138"/>
      <c r="C81" s="162"/>
      <c r="D81" s="162"/>
      <c r="E81" s="162"/>
      <c r="F81" s="128"/>
      <c r="G81" s="128"/>
      <c r="H81" s="681"/>
      <c r="I81" s="300"/>
    </row>
    <row r="82" spans="1:9" ht="12" customHeight="1">
      <c r="A82" s="138"/>
      <c r="B82" s="138"/>
      <c r="C82" s="162" t="s">
        <v>120</v>
      </c>
      <c r="D82" s="162" t="s">
        <v>5</v>
      </c>
      <c r="E82" s="162"/>
      <c r="F82" s="128"/>
      <c r="G82" s="128"/>
      <c r="H82" s="681"/>
      <c r="I82" s="300"/>
    </row>
    <row r="83" spans="1:9" ht="12" customHeight="1">
      <c r="A83" s="138"/>
      <c r="B83" s="138"/>
      <c r="C83" s="162"/>
      <c r="D83" s="162"/>
      <c r="E83" s="162"/>
      <c r="F83" s="128"/>
      <c r="G83" s="128"/>
      <c r="H83" s="681"/>
      <c r="I83" s="300"/>
    </row>
    <row r="84" spans="1:9" ht="12" customHeight="1">
      <c r="A84" s="138"/>
      <c r="B84" s="138"/>
      <c r="C84" s="162"/>
      <c r="D84" s="162" t="s">
        <v>120</v>
      </c>
      <c r="E84" s="162" t="s">
        <v>139</v>
      </c>
      <c r="F84" s="128" t="s">
        <v>41</v>
      </c>
      <c r="G84" s="128">
        <v>2</v>
      </c>
      <c r="H84" s="681"/>
      <c r="I84" s="293"/>
    </row>
    <row r="85" spans="1:9" ht="12" customHeight="1">
      <c r="A85" s="138"/>
      <c r="B85" s="138"/>
      <c r="C85" s="162"/>
      <c r="D85" s="162"/>
      <c r="E85" s="162"/>
      <c r="F85" s="128"/>
      <c r="G85" s="49"/>
      <c r="H85" s="681"/>
      <c r="I85" s="293"/>
    </row>
    <row r="86" spans="1:9" ht="12" customHeight="1">
      <c r="A86" s="138"/>
      <c r="B86" s="8"/>
      <c r="C86" s="9"/>
      <c r="D86" s="162"/>
      <c r="E86" s="162"/>
      <c r="F86" s="128"/>
      <c r="G86" s="49"/>
      <c r="H86" s="935"/>
      <c r="I86" s="300"/>
    </row>
    <row r="87" spans="1:9" ht="12" customHeight="1">
      <c r="A87" s="138"/>
      <c r="B87" s="138"/>
      <c r="C87" s="162"/>
      <c r="D87" s="162"/>
      <c r="E87" s="162"/>
      <c r="F87" s="128"/>
      <c r="G87" s="49"/>
      <c r="H87" s="935"/>
      <c r="I87" s="300"/>
    </row>
    <row r="88" spans="1:9" ht="12" customHeight="1">
      <c r="A88" s="138"/>
      <c r="B88" s="138"/>
      <c r="C88" s="162"/>
      <c r="D88" s="162"/>
      <c r="E88" s="162"/>
      <c r="F88" s="128"/>
      <c r="G88" s="49"/>
      <c r="H88" s="681"/>
      <c r="I88" s="293"/>
    </row>
    <row r="89" spans="1:9" ht="12" customHeight="1">
      <c r="A89" s="138"/>
      <c r="B89" s="8"/>
      <c r="C89" s="9"/>
      <c r="D89" s="162"/>
      <c r="E89" s="162"/>
      <c r="F89" s="128"/>
      <c r="G89" s="49"/>
      <c r="H89" s="935"/>
      <c r="I89" s="300"/>
    </row>
    <row r="90" spans="1:9" ht="12" customHeight="1">
      <c r="A90" s="138"/>
      <c r="B90" s="138"/>
      <c r="C90" s="162"/>
      <c r="D90" s="162"/>
      <c r="E90" s="162"/>
      <c r="F90" s="128"/>
      <c r="G90" s="49"/>
      <c r="H90" s="935"/>
      <c r="I90" s="300"/>
    </row>
    <row r="91" spans="1:9" ht="12" customHeight="1">
      <c r="A91" s="138"/>
      <c r="B91" s="138"/>
      <c r="C91" s="162"/>
      <c r="D91" s="162"/>
      <c r="E91" s="162"/>
      <c r="F91" s="128"/>
      <c r="G91" s="49"/>
      <c r="H91" s="681"/>
      <c r="I91" s="293"/>
    </row>
    <row r="92" spans="1:9" ht="12" customHeight="1">
      <c r="A92" s="209"/>
      <c r="B92" s="8"/>
      <c r="C92" s="9"/>
      <c r="D92" s="162"/>
      <c r="E92" s="162"/>
      <c r="F92" s="128"/>
      <c r="G92" s="337"/>
      <c r="H92" s="342"/>
      <c r="I92" s="299"/>
    </row>
    <row r="93" spans="1:9" ht="12" customHeight="1">
      <c r="A93" s="138"/>
      <c r="B93" s="138"/>
      <c r="C93" s="162"/>
      <c r="D93" s="162"/>
      <c r="E93" s="162"/>
      <c r="F93" s="128"/>
      <c r="G93" s="337"/>
      <c r="H93" s="342"/>
      <c r="I93" s="299"/>
    </row>
    <row r="94" spans="1:9" ht="12" customHeight="1">
      <c r="A94" s="209"/>
      <c r="B94" s="138"/>
      <c r="C94" s="162"/>
      <c r="D94" s="162"/>
      <c r="E94" s="162"/>
      <c r="F94" s="128"/>
      <c r="G94" s="337"/>
      <c r="H94" s="342"/>
      <c r="I94" s="936"/>
    </row>
    <row r="95" spans="1:9" ht="12" customHeight="1">
      <c r="A95" s="209"/>
      <c r="B95" s="138"/>
      <c r="C95" s="162"/>
      <c r="D95" s="162"/>
      <c r="E95" s="162"/>
      <c r="F95" s="128"/>
      <c r="G95" s="337"/>
      <c r="H95" s="342"/>
      <c r="I95" s="936"/>
    </row>
    <row r="96" spans="1:9" ht="12" customHeight="1">
      <c r="A96" s="209"/>
      <c r="B96" s="138"/>
      <c r="C96" s="162"/>
      <c r="D96" s="162"/>
      <c r="E96" s="162"/>
      <c r="F96" s="128"/>
      <c r="G96" s="337"/>
      <c r="H96" s="342"/>
      <c r="I96" s="299"/>
    </row>
    <row r="97" spans="1:9" ht="12" customHeight="1">
      <c r="A97" s="209"/>
      <c r="B97" s="138"/>
      <c r="C97" s="162"/>
      <c r="D97" s="162"/>
      <c r="E97" s="162"/>
      <c r="F97" s="128"/>
      <c r="G97" s="338"/>
      <c r="H97" s="937"/>
      <c r="I97" s="701"/>
    </row>
    <row r="98" spans="1:9" ht="12" customHeight="1">
      <c r="A98" s="138"/>
      <c r="B98" s="138"/>
      <c r="C98" s="162"/>
      <c r="D98" s="162"/>
      <c r="E98" s="162"/>
      <c r="F98" s="128"/>
      <c r="G98" s="49"/>
      <c r="H98" s="681"/>
      <c r="I98" s="300"/>
    </row>
    <row r="99" spans="1:9" ht="12" customHeight="1">
      <c r="A99" s="138"/>
      <c r="B99" s="8"/>
      <c r="C99" s="9"/>
      <c r="D99" s="162"/>
      <c r="E99" s="162"/>
      <c r="F99" s="128"/>
      <c r="G99" s="49"/>
      <c r="H99" s="681"/>
      <c r="I99" s="300"/>
    </row>
    <row r="100" spans="1:9" ht="12" customHeight="1">
      <c r="A100" s="138"/>
      <c r="B100" s="8"/>
      <c r="C100" s="9"/>
      <c r="D100" s="162"/>
      <c r="E100" s="162"/>
      <c r="F100" s="128"/>
      <c r="G100" s="49"/>
      <c r="H100" s="681"/>
      <c r="I100" s="300"/>
    </row>
    <row r="101" spans="1:9" ht="12" customHeight="1">
      <c r="A101" s="138"/>
      <c r="B101" s="138"/>
      <c r="C101" s="162"/>
      <c r="D101" s="162"/>
      <c r="E101" s="162"/>
      <c r="F101" s="128"/>
      <c r="G101" s="49"/>
      <c r="H101" s="935"/>
      <c r="I101" s="300"/>
    </row>
    <row r="102" spans="1:9" ht="12" customHeight="1">
      <c r="A102" s="138"/>
      <c r="B102" s="138"/>
      <c r="C102" s="162"/>
      <c r="D102" s="162"/>
      <c r="E102" s="162"/>
      <c r="F102" s="128"/>
      <c r="G102" s="49"/>
      <c r="H102" s="935"/>
      <c r="I102" s="300"/>
    </row>
    <row r="103" spans="1:9" ht="12" customHeight="1">
      <c r="A103" s="138"/>
      <c r="B103" s="138"/>
      <c r="C103" s="162"/>
      <c r="D103" s="162"/>
      <c r="E103" s="162"/>
      <c r="F103" s="128"/>
      <c r="G103" s="49"/>
      <c r="H103" s="681"/>
      <c r="I103" s="300"/>
    </row>
    <row r="104" spans="1:9" ht="12" customHeight="1">
      <c r="A104" s="138"/>
      <c r="B104" s="138"/>
      <c r="C104" s="162"/>
      <c r="D104" s="162"/>
      <c r="E104" s="162"/>
      <c r="F104" s="128"/>
      <c r="G104" s="49"/>
      <c r="H104" s="935"/>
      <c r="I104" s="300"/>
    </row>
    <row r="105" spans="1:9" ht="12" customHeight="1">
      <c r="A105" s="138"/>
      <c r="B105" s="138"/>
      <c r="C105" s="162"/>
      <c r="D105" s="162"/>
      <c r="E105" s="162"/>
      <c r="F105" s="128"/>
      <c r="G105" s="49"/>
      <c r="H105" s="935"/>
      <c r="I105" s="300"/>
    </row>
    <row r="106" spans="1:9" ht="12" customHeight="1">
      <c r="A106" s="138"/>
      <c r="B106" s="138"/>
      <c r="C106" s="162"/>
      <c r="D106" s="162"/>
      <c r="E106" s="162"/>
      <c r="F106" s="128"/>
      <c r="G106" s="49"/>
      <c r="H106" s="681"/>
      <c r="I106" s="300"/>
    </row>
    <row r="107" spans="1:9" ht="12" customHeight="1">
      <c r="A107" s="138"/>
      <c r="B107" s="224"/>
      <c r="C107" s="9"/>
      <c r="D107" s="162"/>
      <c r="E107" s="162"/>
      <c r="F107" s="128"/>
      <c r="G107" s="49"/>
      <c r="H107" s="935"/>
      <c r="I107" s="300"/>
    </row>
    <row r="108" spans="1:9" ht="12" customHeight="1">
      <c r="A108" s="138"/>
      <c r="B108" s="138"/>
      <c r="C108" s="9"/>
      <c r="D108" s="162"/>
      <c r="E108" s="162"/>
      <c r="F108" s="128"/>
      <c r="G108" s="49"/>
      <c r="H108" s="935"/>
      <c r="I108" s="300"/>
    </row>
    <row r="109" spans="1:9" ht="12" customHeight="1">
      <c r="A109" s="138"/>
      <c r="B109" s="138"/>
      <c r="C109" s="162"/>
      <c r="D109" s="162"/>
      <c r="E109" s="162"/>
      <c r="F109" s="128"/>
      <c r="G109" s="49"/>
      <c r="H109" s="935"/>
      <c r="I109" s="300"/>
    </row>
    <row r="110" spans="1:9" ht="12" customHeight="1">
      <c r="A110" s="138"/>
      <c r="B110" s="138"/>
      <c r="C110" s="162"/>
      <c r="D110" s="162"/>
      <c r="E110" s="162"/>
      <c r="F110" s="128"/>
      <c r="G110" s="337"/>
      <c r="H110" s="342"/>
      <c r="I110" s="936"/>
    </row>
    <row r="111" spans="1:9" ht="12" customHeight="1">
      <c r="A111" s="138"/>
      <c r="B111" s="138"/>
      <c r="C111" s="162"/>
      <c r="D111" s="162"/>
      <c r="E111" s="162"/>
      <c r="F111" s="128"/>
      <c r="G111" s="337"/>
      <c r="H111" s="342"/>
      <c r="I111" s="936"/>
    </row>
    <row r="112" spans="1:9" ht="12" customHeight="1">
      <c r="A112" s="138"/>
      <c r="B112" s="138"/>
      <c r="C112" s="162"/>
      <c r="D112" s="162"/>
      <c r="E112" s="162"/>
      <c r="F112" s="128"/>
      <c r="G112" s="337"/>
      <c r="H112" s="342"/>
      <c r="I112" s="299"/>
    </row>
    <row r="113" spans="1:9" ht="12" customHeight="1">
      <c r="A113" s="138"/>
      <c r="B113" s="138"/>
      <c r="C113" s="162"/>
      <c r="D113" s="162"/>
      <c r="E113" s="162"/>
      <c r="F113" s="128"/>
      <c r="G113" s="338"/>
      <c r="H113" s="937"/>
      <c r="I113" s="701"/>
    </row>
    <row r="114" spans="1:9" ht="12" customHeight="1">
      <c r="A114" s="138"/>
      <c r="B114" s="138"/>
      <c r="C114" s="162"/>
      <c r="D114" s="162"/>
      <c r="E114" s="162"/>
      <c r="F114" s="128"/>
      <c r="G114" s="49"/>
      <c r="H114" s="681"/>
      <c r="I114" s="300"/>
    </row>
    <row r="115" spans="1:9" ht="12" customHeight="1">
      <c r="A115" s="138"/>
      <c r="B115" s="138"/>
      <c r="C115" s="162"/>
      <c r="D115" s="162"/>
      <c r="E115" s="162"/>
      <c r="F115" s="128"/>
      <c r="G115" s="49"/>
      <c r="H115" s="681"/>
      <c r="I115" s="300"/>
    </row>
    <row r="116" spans="1:9" ht="12" customHeight="1">
      <c r="A116" s="138"/>
      <c r="B116" s="138"/>
      <c r="C116" s="162"/>
      <c r="D116" s="162"/>
      <c r="E116" s="162"/>
      <c r="F116" s="128"/>
      <c r="G116" s="49"/>
      <c r="H116" s="681"/>
      <c r="I116" s="300"/>
    </row>
    <row r="117" spans="1:9" ht="12" customHeight="1">
      <c r="A117" s="138"/>
      <c r="B117" s="138"/>
      <c r="C117" s="162"/>
      <c r="D117" s="162"/>
      <c r="E117" s="162"/>
      <c r="F117" s="128"/>
      <c r="G117" s="49"/>
      <c r="H117" s="681"/>
      <c r="I117" s="300"/>
    </row>
    <row r="118" spans="1:9" ht="12" customHeight="1">
      <c r="A118" s="138"/>
      <c r="B118" s="138"/>
      <c r="C118" s="162"/>
      <c r="D118" s="162"/>
      <c r="E118" s="162"/>
      <c r="F118" s="128"/>
      <c r="G118" s="49"/>
      <c r="H118" s="681"/>
      <c r="I118" s="300"/>
    </row>
    <row r="119" spans="1:9" ht="12" customHeight="1">
      <c r="A119" s="138"/>
      <c r="B119" s="138"/>
      <c r="C119" s="162"/>
      <c r="D119" s="162"/>
      <c r="E119" s="162"/>
      <c r="F119" s="128"/>
      <c r="G119" s="49"/>
      <c r="H119" s="681"/>
      <c r="I119" s="300"/>
    </row>
    <row r="120" spans="1:9" ht="12" customHeight="1">
      <c r="A120" s="138"/>
      <c r="B120" s="138"/>
      <c r="C120" s="162"/>
      <c r="D120" s="162"/>
      <c r="E120" s="162"/>
      <c r="F120" s="128"/>
      <c r="G120" s="49"/>
      <c r="H120" s="681"/>
      <c r="I120" s="300"/>
    </row>
    <row r="121" spans="1:9" ht="12" customHeight="1">
      <c r="A121" s="138"/>
      <c r="B121" s="138"/>
      <c r="C121" s="162"/>
      <c r="D121" s="162"/>
      <c r="E121" s="162"/>
      <c r="F121" s="128"/>
      <c r="G121" s="49"/>
      <c r="H121" s="681"/>
      <c r="I121" s="300"/>
    </row>
    <row r="122" spans="1:9" ht="12" customHeight="1">
      <c r="A122" s="209"/>
      <c r="B122" s="138"/>
      <c r="C122" s="162"/>
      <c r="D122" s="162"/>
      <c r="E122" s="162"/>
      <c r="F122" s="128"/>
      <c r="G122" s="1165"/>
      <c r="H122" s="1166"/>
      <c r="I122" s="1160"/>
    </row>
    <row r="123" spans="1:9" ht="12" customHeight="1">
      <c r="A123" s="209"/>
      <c r="B123" s="138"/>
      <c r="C123" s="162"/>
      <c r="D123" s="162"/>
      <c r="E123" s="162"/>
      <c r="F123" s="128"/>
      <c r="G123" s="1165"/>
      <c r="H123" s="1166"/>
      <c r="I123" s="1160"/>
    </row>
    <row r="124" spans="1:9" ht="12" customHeight="1">
      <c r="A124" s="163"/>
      <c r="B124" s="164"/>
      <c r="C124" s="164"/>
      <c r="D124" s="164"/>
      <c r="E124" s="164"/>
      <c r="F124" s="165"/>
      <c r="G124" s="50"/>
      <c r="H124" s="908"/>
      <c r="I124" s="700"/>
    </row>
    <row r="125" spans="1:9" ht="12" customHeight="1">
      <c r="A125" s="138"/>
      <c r="B125" s="9" t="s">
        <v>86</v>
      </c>
      <c r="C125" s="162"/>
      <c r="D125" s="162"/>
      <c r="E125" s="162"/>
      <c r="F125" s="150"/>
      <c r="G125" s="51"/>
      <c r="H125" s="909"/>
      <c r="I125" s="1160"/>
    </row>
    <row r="126" spans="1:9" ht="12" customHeight="1">
      <c r="A126" s="166"/>
      <c r="B126" s="167"/>
      <c r="C126" s="167"/>
      <c r="D126" s="167"/>
      <c r="E126" s="167"/>
      <c r="F126" s="168"/>
      <c r="G126" s="52"/>
      <c r="H126" s="910"/>
      <c r="I126" s="326"/>
    </row>
    <row r="127" spans="1:9" ht="12" customHeight="1">
      <c r="A127" s="162"/>
      <c r="B127" s="162"/>
      <c r="C127" s="162"/>
      <c r="D127" s="162"/>
      <c r="E127" s="162"/>
      <c r="F127" s="150"/>
      <c r="G127" s="47"/>
      <c r="H127" s="903"/>
      <c r="I127" s="898"/>
    </row>
  </sheetData>
  <printOptions horizontalCentered="1" verticalCentered="1"/>
  <pageMargins left="0.70866141732283472" right="0.70866141732283472" top="0.74803149606299213" bottom="0.74803149606299213" header="0.31496062992125984" footer="0.31496062992125984"/>
  <pageSetup paperSize="9" scale="93" firstPageNumber="19" fitToHeight="0" orientation="portrait" useFirstPageNumber="1" horizontalDpi="300" verticalDpi="300" r:id="rId1"/>
  <headerFooter alignWithMargins="0">
    <oddHeader>&amp;CC2.&amp;P</oddHeader>
    <oddFooter>&amp;L&amp;"Arial,Italic"&amp;8 1109 (ENGACES 08/2025)</oddFooter>
  </headerFooter>
  <rowBreaks count="3" manualBreakCount="3">
    <brk id="64" max="8" man="1"/>
    <brk id="150" max="16383" man="1"/>
    <brk id="2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61"/>
  <sheetViews>
    <sheetView view="pageBreakPreview" zoomScale="80" zoomScaleNormal="85" zoomScaleSheetLayoutView="80" workbookViewId="0">
      <selection activeCell="L21" sqref="L21"/>
    </sheetView>
  </sheetViews>
  <sheetFormatPr defaultColWidth="8.7109375" defaultRowHeight="12.75"/>
  <cols>
    <col min="1" max="1" width="8.5703125" style="127" customWidth="1"/>
    <col min="2" max="2" width="6.85546875" style="127" customWidth="1"/>
    <col min="3" max="4" width="3.85546875" style="127" customWidth="1"/>
    <col min="5" max="5" width="29.85546875" style="127" customWidth="1"/>
    <col min="6" max="6" width="5.85546875" style="127" customWidth="1"/>
    <col min="7" max="7" width="7.140625" style="227" customWidth="1"/>
    <col min="8" max="8" width="9.85546875" style="872" customWidth="1"/>
    <col min="9" max="9" width="13.5703125" style="872" customWidth="1"/>
    <col min="10" max="16384" width="8.7109375" style="127"/>
  </cols>
  <sheetData>
    <row r="1" spans="1:9" ht="12" customHeight="1">
      <c r="A1" s="162"/>
      <c r="B1" s="162"/>
      <c r="F1" s="150"/>
      <c r="G1" s="47"/>
      <c r="H1" s="880"/>
      <c r="I1" s="880" t="s">
        <v>87</v>
      </c>
    </row>
    <row r="2" spans="1:9" ht="12" customHeight="1">
      <c r="A2" s="162"/>
      <c r="B2" s="162"/>
      <c r="F2" s="150"/>
      <c r="G2" s="47"/>
      <c r="H2" s="903"/>
      <c r="I2" s="881"/>
    </row>
    <row r="3" spans="1:9" ht="12" customHeight="1">
      <c r="A3" s="3" t="s">
        <v>18</v>
      </c>
      <c r="B3" s="3"/>
      <c r="C3" s="268"/>
      <c r="D3" s="268"/>
      <c r="E3" s="268"/>
      <c r="F3" s="5"/>
      <c r="G3" s="43"/>
      <c r="H3" s="904"/>
      <c r="I3" s="882"/>
    </row>
    <row r="4" spans="1:9" ht="12" customHeight="1">
      <c r="A4" s="8" t="s">
        <v>19</v>
      </c>
      <c r="B4" s="8" t="s">
        <v>20</v>
      </c>
      <c r="C4" s="139"/>
      <c r="D4" s="139"/>
      <c r="E4" s="139" t="s">
        <v>21</v>
      </c>
      <c r="F4" s="10" t="s">
        <v>22</v>
      </c>
      <c r="G4" s="44" t="s">
        <v>23</v>
      </c>
      <c r="H4" s="905" t="s">
        <v>24</v>
      </c>
      <c r="I4" s="883" t="s">
        <v>25</v>
      </c>
    </row>
    <row r="5" spans="1:9" ht="12" customHeight="1">
      <c r="A5" s="13" t="s">
        <v>26</v>
      </c>
      <c r="B5" s="13" t="s">
        <v>27</v>
      </c>
      <c r="C5" s="267"/>
      <c r="D5" s="267"/>
      <c r="E5" s="267"/>
      <c r="F5" s="15"/>
      <c r="G5" s="45" t="s">
        <v>28</v>
      </c>
      <c r="H5" s="906"/>
      <c r="I5" s="884"/>
    </row>
    <row r="6" spans="1:9" ht="12" customHeight="1">
      <c r="A6" s="138"/>
      <c r="B6" s="138"/>
      <c r="F6" s="128"/>
      <c r="G6" s="48"/>
      <c r="H6" s="681"/>
      <c r="I6" s="293" t="str">
        <f t="shared" ref="I6:I12" si="0">IF(OR(AND(G6="Prov",H6="Sum"),(H6="PC Sum")),". . . . . . . . .00",IF(ISERR(G6*H6),"",IF(G6*H6=0,"",ROUND(G6*H6,2))))</f>
        <v/>
      </c>
    </row>
    <row r="7" spans="1:9" ht="12" customHeight="1">
      <c r="A7" s="138" t="s">
        <v>29</v>
      </c>
      <c r="B7" s="8" t="s">
        <v>88</v>
      </c>
      <c r="C7" s="145" t="s">
        <v>89</v>
      </c>
      <c r="F7" s="128"/>
      <c r="G7" s="48"/>
      <c r="H7" s="681"/>
      <c r="I7" s="293" t="str">
        <f t="shared" si="0"/>
        <v/>
      </c>
    </row>
    <row r="8" spans="1:9" ht="12" customHeight="1">
      <c r="A8" s="138" t="s">
        <v>90</v>
      </c>
      <c r="B8" s="138"/>
      <c r="F8" s="128"/>
      <c r="G8" s="48"/>
      <c r="H8" s="681"/>
      <c r="I8" s="293" t="str">
        <f t="shared" si="0"/>
        <v/>
      </c>
    </row>
    <row r="9" spans="1:9" ht="12" customHeight="1">
      <c r="A9" s="138"/>
      <c r="B9" s="138"/>
      <c r="F9" s="128"/>
      <c r="G9" s="49"/>
      <c r="H9" s="681"/>
      <c r="I9" s="293" t="str">
        <f t="shared" si="0"/>
        <v/>
      </c>
    </row>
    <row r="10" spans="1:9" ht="12" customHeight="1">
      <c r="A10" s="138" t="s">
        <v>49</v>
      </c>
      <c r="B10" s="8" t="s">
        <v>165</v>
      </c>
      <c r="C10" s="139" t="s">
        <v>166</v>
      </c>
      <c r="F10" s="128"/>
      <c r="G10" s="134"/>
      <c r="H10" s="680"/>
      <c r="I10" s="295" t="str">
        <f t="shared" si="0"/>
        <v/>
      </c>
    </row>
    <row r="11" spans="1:9" ht="12" customHeight="1">
      <c r="A11" s="138"/>
      <c r="B11" s="8"/>
      <c r="C11" s="139" t="s">
        <v>167</v>
      </c>
      <c r="F11" s="128"/>
      <c r="G11" s="134"/>
      <c r="H11" s="680"/>
      <c r="I11" s="295" t="str">
        <f t="shared" si="0"/>
        <v/>
      </c>
    </row>
    <row r="12" spans="1:9" ht="12" customHeight="1">
      <c r="A12" s="138"/>
      <c r="B12" s="138"/>
      <c r="F12" s="128"/>
      <c r="G12" s="134"/>
      <c r="H12" s="680"/>
      <c r="I12" s="295" t="str">
        <f t="shared" si="0"/>
        <v/>
      </c>
    </row>
    <row r="13" spans="1:9" ht="12" customHeight="1">
      <c r="A13" s="138"/>
      <c r="B13" s="138"/>
      <c r="C13" s="127" t="s">
        <v>120</v>
      </c>
      <c r="D13" s="127" t="s">
        <v>168</v>
      </c>
      <c r="F13" s="128" t="s">
        <v>41</v>
      </c>
      <c r="G13" s="128">
        <v>80</v>
      </c>
      <c r="H13" s="680"/>
      <c r="I13" s="295"/>
    </row>
    <row r="14" spans="1:9" ht="12" customHeight="1">
      <c r="A14" s="138"/>
      <c r="B14" s="138"/>
      <c r="F14" s="128"/>
      <c r="G14" s="128"/>
      <c r="H14" s="680"/>
      <c r="I14" s="295"/>
    </row>
    <row r="15" spans="1:9" ht="12" customHeight="1">
      <c r="A15" s="138"/>
      <c r="B15" s="138"/>
      <c r="C15" s="127" t="s">
        <v>124</v>
      </c>
      <c r="D15" s="127" t="s">
        <v>169</v>
      </c>
      <c r="F15" s="128" t="s">
        <v>41</v>
      </c>
      <c r="G15" s="128">
        <v>120</v>
      </c>
      <c r="H15" s="680"/>
      <c r="I15" s="295"/>
    </row>
    <row r="16" spans="1:9" ht="12" customHeight="1">
      <c r="A16" s="138"/>
      <c r="B16" s="138"/>
      <c r="F16" s="128"/>
      <c r="G16" s="128"/>
      <c r="H16" s="680"/>
      <c r="I16" s="295"/>
    </row>
    <row r="17" spans="1:9" ht="12" customHeight="1">
      <c r="A17" s="138"/>
      <c r="B17" s="138"/>
      <c r="C17" s="274"/>
      <c r="F17" s="128"/>
      <c r="G17" s="128"/>
      <c r="H17" s="680"/>
      <c r="I17" s="295"/>
    </row>
    <row r="18" spans="1:9" ht="12" customHeight="1">
      <c r="A18" s="138" t="s">
        <v>91</v>
      </c>
      <c r="B18" s="8" t="s">
        <v>478</v>
      </c>
      <c r="C18" s="139" t="s">
        <v>92</v>
      </c>
      <c r="F18" s="128"/>
      <c r="G18" s="128"/>
      <c r="H18" s="680"/>
      <c r="I18" s="295"/>
    </row>
    <row r="19" spans="1:9" ht="12" customHeight="1">
      <c r="A19" s="138" t="s">
        <v>53</v>
      </c>
      <c r="B19" s="138"/>
      <c r="F19" s="128"/>
      <c r="G19" s="128"/>
      <c r="H19" s="680"/>
      <c r="I19" s="295"/>
    </row>
    <row r="20" spans="1:9" ht="12" customHeight="1">
      <c r="A20" s="138"/>
      <c r="B20" s="138"/>
      <c r="C20" s="127" t="s">
        <v>131</v>
      </c>
      <c r="D20" s="127" t="s">
        <v>94</v>
      </c>
      <c r="F20" s="128"/>
      <c r="G20" s="128"/>
      <c r="H20" s="680"/>
      <c r="I20" s="295"/>
    </row>
    <row r="21" spans="1:9" ht="12" customHeight="1">
      <c r="A21" s="138"/>
      <c r="B21" s="138"/>
      <c r="F21" s="128"/>
      <c r="G21" s="128"/>
      <c r="H21" s="680"/>
      <c r="I21" s="295"/>
    </row>
    <row r="22" spans="1:9" ht="12" customHeight="1">
      <c r="A22" s="138"/>
      <c r="B22" s="138"/>
      <c r="D22" s="127" t="s">
        <v>120</v>
      </c>
      <c r="E22" s="127" t="s">
        <v>96</v>
      </c>
      <c r="F22" s="128" t="s">
        <v>41</v>
      </c>
      <c r="G22" s="128">
        <v>20</v>
      </c>
      <c r="H22" s="680"/>
      <c r="I22" s="295"/>
    </row>
    <row r="23" spans="1:9" ht="12" customHeight="1">
      <c r="A23" s="138"/>
      <c r="B23" s="138"/>
      <c r="F23" s="128"/>
      <c r="G23" s="128"/>
      <c r="H23" s="680"/>
      <c r="I23" s="295"/>
    </row>
    <row r="24" spans="1:9" ht="12" customHeight="1">
      <c r="A24" s="138"/>
      <c r="B24" s="138"/>
      <c r="D24" s="127" t="s">
        <v>124</v>
      </c>
      <c r="E24" s="127" t="s">
        <v>93</v>
      </c>
      <c r="F24" s="128" t="s">
        <v>41</v>
      </c>
      <c r="G24" s="128">
        <v>15</v>
      </c>
      <c r="H24" s="680"/>
      <c r="I24" s="295"/>
    </row>
    <row r="25" spans="1:9" ht="12" customHeight="1">
      <c r="A25" s="138"/>
      <c r="B25" s="138"/>
      <c r="F25" s="128"/>
      <c r="G25" s="128"/>
      <c r="H25" s="680"/>
      <c r="I25" s="295"/>
    </row>
    <row r="26" spans="1:9" ht="12" customHeight="1">
      <c r="A26" s="138" t="s">
        <v>54</v>
      </c>
      <c r="B26" s="8" t="s">
        <v>477</v>
      </c>
      <c r="C26" s="139" t="s">
        <v>95</v>
      </c>
      <c r="F26" s="128"/>
      <c r="G26" s="128"/>
      <c r="H26" s="680"/>
      <c r="I26" s="295"/>
    </row>
    <row r="27" spans="1:9" ht="12" customHeight="1">
      <c r="A27" s="138"/>
      <c r="B27" s="138"/>
      <c r="F27" s="128"/>
      <c r="G27" s="128"/>
      <c r="H27" s="680"/>
      <c r="I27" s="295"/>
    </row>
    <row r="28" spans="1:9" ht="12" customHeight="1">
      <c r="A28" s="138"/>
      <c r="B28" s="138"/>
      <c r="C28" s="127" t="s">
        <v>120</v>
      </c>
      <c r="D28" s="127" t="s">
        <v>140</v>
      </c>
      <c r="F28" s="128" t="s">
        <v>41</v>
      </c>
      <c r="G28" s="128">
        <v>2</v>
      </c>
      <c r="H28" s="680"/>
      <c r="I28" s="295"/>
    </row>
    <row r="29" spans="1:9" ht="12" customHeight="1">
      <c r="A29" s="138"/>
      <c r="B29" s="138"/>
      <c r="F29" s="128"/>
      <c r="G29" s="135"/>
      <c r="H29" s="680"/>
      <c r="I29" s="295" t="str">
        <f t="shared" ref="I29:I32" si="1">IF(OR(AND(G29="Prov",H29="Sum"),(H29="PC Sum")),". . . . . . . . .00",IF(ISERR(G29*H29),"",IF(G29*H29=0,"",ROUND(G29*H29,2))))</f>
        <v/>
      </c>
    </row>
    <row r="30" spans="1:9" ht="12" customHeight="1">
      <c r="A30" s="138"/>
      <c r="B30" s="8"/>
      <c r="C30" s="139"/>
      <c r="F30" s="128"/>
      <c r="G30" s="135"/>
      <c r="H30" s="680"/>
      <c r="I30" s="295" t="str">
        <f t="shared" si="1"/>
        <v/>
      </c>
    </row>
    <row r="31" spans="1:9" ht="12" customHeight="1">
      <c r="A31" s="138"/>
      <c r="B31" s="138"/>
      <c r="F31" s="128"/>
      <c r="G31" s="135"/>
      <c r="H31" s="680"/>
      <c r="I31" s="295" t="str">
        <f t="shared" si="1"/>
        <v/>
      </c>
    </row>
    <row r="32" spans="1:9" ht="12" customHeight="1">
      <c r="A32" s="138"/>
      <c r="B32" s="138"/>
      <c r="F32" s="128"/>
      <c r="G32" s="135"/>
      <c r="H32" s="680"/>
      <c r="I32" s="295" t="str">
        <f t="shared" si="1"/>
        <v/>
      </c>
    </row>
    <row r="33" spans="1:9" ht="12" customHeight="1">
      <c r="A33" s="138"/>
      <c r="B33" s="138"/>
      <c r="F33" s="128"/>
      <c r="G33" s="135"/>
      <c r="H33" s="680"/>
      <c r="I33" s="295"/>
    </row>
    <row r="34" spans="1:9" ht="12" customHeight="1">
      <c r="A34" s="138"/>
      <c r="B34" s="138"/>
      <c r="F34" s="128"/>
      <c r="G34" s="135"/>
      <c r="H34" s="680"/>
      <c r="I34" s="295"/>
    </row>
    <row r="35" spans="1:9" ht="12" customHeight="1">
      <c r="A35" s="138"/>
      <c r="B35" s="138"/>
      <c r="F35" s="128"/>
      <c r="G35" s="135"/>
      <c r="H35" s="680"/>
      <c r="I35" s="295"/>
    </row>
    <row r="36" spans="1:9" ht="12" customHeight="1">
      <c r="A36" s="138"/>
      <c r="B36" s="138"/>
      <c r="F36" s="128"/>
      <c r="G36" s="135"/>
      <c r="H36" s="680"/>
      <c r="I36" s="295"/>
    </row>
    <row r="37" spans="1:9" ht="12" customHeight="1">
      <c r="A37" s="138"/>
      <c r="B37" s="138"/>
      <c r="F37" s="128"/>
      <c r="G37" s="135"/>
      <c r="H37" s="680"/>
      <c r="I37" s="295" t="str">
        <f t="shared" ref="I37:I43" si="2">IF(OR(AND(G37="Prov",H37="Sum"),(H37="PC Sum")),". . . . . . . . .00",IF(ISERR(G37*H37),"",IF(G37*H37=0,"",ROUND(G37*H37,2))))</f>
        <v/>
      </c>
    </row>
    <row r="38" spans="1:9" ht="12" customHeight="1">
      <c r="A38" s="138"/>
      <c r="B38" s="138"/>
      <c r="F38" s="128"/>
      <c r="G38" s="135"/>
      <c r="H38" s="680"/>
      <c r="I38" s="295" t="str">
        <f t="shared" si="2"/>
        <v/>
      </c>
    </row>
    <row r="39" spans="1:9" ht="12" customHeight="1">
      <c r="A39" s="138"/>
      <c r="B39" s="138"/>
      <c r="F39" s="128"/>
      <c r="G39" s="135"/>
      <c r="H39" s="680"/>
      <c r="I39" s="295" t="str">
        <f t="shared" si="2"/>
        <v/>
      </c>
    </row>
    <row r="40" spans="1:9" ht="12" customHeight="1">
      <c r="A40" s="138"/>
      <c r="B40" s="138"/>
      <c r="F40" s="128"/>
      <c r="G40" s="135"/>
      <c r="H40" s="680"/>
      <c r="I40" s="295" t="str">
        <f t="shared" si="2"/>
        <v/>
      </c>
    </row>
    <row r="41" spans="1:9" ht="12" customHeight="1">
      <c r="A41" s="138"/>
      <c r="B41" s="138"/>
      <c r="F41" s="128"/>
      <c r="G41" s="135"/>
      <c r="H41" s="680"/>
      <c r="I41" s="295" t="str">
        <f t="shared" si="2"/>
        <v/>
      </c>
    </row>
    <row r="42" spans="1:9" ht="12" customHeight="1">
      <c r="A42" s="138"/>
      <c r="B42" s="8"/>
      <c r="C42" s="139"/>
      <c r="F42" s="128"/>
      <c r="G42" s="49"/>
      <c r="H42" s="681"/>
      <c r="I42" s="293" t="str">
        <f t="shared" si="2"/>
        <v/>
      </c>
    </row>
    <row r="43" spans="1:9" ht="12" customHeight="1">
      <c r="A43" s="138"/>
      <c r="B43" s="138"/>
      <c r="F43" s="128"/>
      <c r="G43" s="49"/>
      <c r="H43" s="681"/>
      <c r="I43" s="293" t="str">
        <f t="shared" si="2"/>
        <v/>
      </c>
    </row>
    <row r="44" spans="1:9" ht="12" customHeight="1">
      <c r="A44" s="138"/>
      <c r="B44" s="138"/>
      <c r="F44" s="128"/>
      <c r="G44" s="49"/>
      <c r="H44" s="681"/>
      <c r="I44" s="293"/>
    </row>
    <row r="45" spans="1:9" ht="12" customHeight="1">
      <c r="A45" s="138"/>
      <c r="B45" s="138"/>
      <c r="F45" s="128"/>
      <c r="G45" s="49"/>
      <c r="H45" s="681"/>
      <c r="I45" s="293"/>
    </row>
    <row r="46" spans="1:9" ht="12" customHeight="1">
      <c r="A46" s="138"/>
      <c r="B46" s="138"/>
      <c r="F46" s="128"/>
      <c r="G46" s="49"/>
      <c r="H46" s="681"/>
      <c r="I46" s="293"/>
    </row>
    <row r="47" spans="1:9" ht="12" customHeight="1">
      <c r="A47" s="138"/>
      <c r="B47" s="138"/>
      <c r="F47" s="128"/>
      <c r="G47" s="49"/>
      <c r="H47" s="681"/>
      <c r="I47" s="293"/>
    </row>
    <row r="48" spans="1:9" ht="12" customHeight="1">
      <c r="A48" s="138"/>
      <c r="B48" s="138"/>
      <c r="F48" s="128"/>
      <c r="G48" s="49"/>
      <c r="H48" s="681"/>
      <c r="I48" s="293"/>
    </row>
    <row r="49" spans="1:9" ht="12" customHeight="1">
      <c r="A49" s="138"/>
      <c r="B49" s="138"/>
      <c r="F49" s="128"/>
      <c r="G49" s="49"/>
      <c r="H49" s="681"/>
      <c r="I49" s="293"/>
    </row>
    <row r="50" spans="1:9" ht="12" customHeight="1">
      <c r="A50" s="138"/>
      <c r="B50" s="138"/>
      <c r="F50" s="128"/>
      <c r="G50" s="49"/>
      <c r="H50" s="681"/>
      <c r="I50" s="293"/>
    </row>
    <row r="51" spans="1:9" ht="12" customHeight="1">
      <c r="A51" s="138"/>
      <c r="B51" s="138"/>
      <c r="F51" s="128"/>
      <c r="G51" s="49"/>
      <c r="H51" s="681"/>
      <c r="I51" s="293"/>
    </row>
    <row r="52" spans="1:9" ht="12" customHeight="1">
      <c r="A52" s="138"/>
      <c r="B52" s="138"/>
      <c r="F52" s="128"/>
      <c r="G52" s="49"/>
      <c r="H52" s="681"/>
      <c r="I52" s="293"/>
    </row>
    <row r="53" spans="1:9" ht="12" customHeight="1">
      <c r="A53" s="138"/>
      <c r="B53" s="138"/>
      <c r="F53" s="128"/>
      <c r="G53" s="49"/>
      <c r="H53" s="681"/>
      <c r="I53" s="293"/>
    </row>
    <row r="54" spans="1:9" ht="12" customHeight="1">
      <c r="A54" s="138"/>
      <c r="B54" s="138"/>
      <c r="F54" s="128"/>
      <c r="G54" s="49"/>
      <c r="H54" s="681"/>
      <c r="I54" s="300"/>
    </row>
    <row r="55" spans="1:9" ht="12" customHeight="1">
      <c r="A55" s="138"/>
      <c r="B55" s="138"/>
      <c r="F55" s="128"/>
      <c r="G55" s="49"/>
      <c r="H55" s="681"/>
      <c r="I55" s="300"/>
    </row>
    <row r="56" spans="1:9" ht="12" customHeight="1">
      <c r="A56" s="138"/>
      <c r="B56" s="138"/>
      <c r="F56" s="128"/>
      <c r="G56" s="49"/>
      <c r="H56" s="681"/>
      <c r="I56" s="300"/>
    </row>
    <row r="57" spans="1:9" ht="12" customHeight="1">
      <c r="A57" s="138"/>
      <c r="B57" s="138"/>
      <c r="F57" s="128"/>
      <c r="G57" s="49"/>
      <c r="H57" s="681"/>
      <c r="I57" s="300"/>
    </row>
    <row r="58" spans="1:9" ht="12" customHeight="1">
      <c r="A58" s="163"/>
      <c r="B58" s="164"/>
      <c r="C58" s="266"/>
      <c r="D58" s="266"/>
      <c r="E58" s="266"/>
      <c r="F58" s="165"/>
      <c r="G58" s="50"/>
      <c r="H58" s="908"/>
      <c r="I58" s="700"/>
    </row>
    <row r="59" spans="1:9" ht="12" customHeight="1">
      <c r="A59" s="138"/>
      <c r="B59" s="9" t="s">
        <v>97</v>
      </c>
      <c r="F59" s="150"/>
      <c r="G59" s="51"/>
      <c r="H59" s="909"/>
      <c r="I59" s="1160"/>
    </row>
    <row r="60" spans="1:9" ht="12" customHeight="1">
      <c r="A60" s="166"/>
      <c r="B60" s="167"/>
      <c r="C60" s="265"/>
      <c r="D60" s="265"/>
      <c r="E60" s="265"/>
      <c r="F60" s="168"/>
      <c r="G60" s="52"/>
      <c r="H60" s="910"/>
      <c r="I60" s="326"/>
    </row>
    <row r="61" spans="1:9" ht="12" customHeight="1">
      <c r="A61" s="162"/>
      <c r="B61" s="162"/>
      <c r="F61" s="150"/>
      <c r="G61" s="47"/>
      <c r="H61" s="903"/>
      <c r="I61" s="898"/>
    </row>
  </sheetData>
  <printOptions horizontalCentered="1" verticalCentered="1"/>
  <pageMargins left="0.7" right="0.7" top="0.75" bottom="0.75" header="0.3" footer="0.3"/>
  <pageSetup paperSize="9" firstPageNumber="21" orientation="portrait" useFirstPageNumber="1" horizontalDpi="300" verticalDpi="300" r:id="rId1"/>
  <headerFooter alignWithMargins="0">
    <oddHeader>&amp;CC2.</oddHeader>
    <oddFooter>&amp;L&amp;"Arial,Italic"&amp;8 1006 (ENGACES 02/2016)</oddFooter>
  </headerFooter>
  <rowBreaks count="3" manualBreakCount="3">
    <brk id="195" max="65535" man="1"/>
    <brk id="260" max="65535" man="1"/>
    <brk id="325"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68"/>
  <sheetViews>
    <sheetView view="pageBreakPreview" zoomScale="80" zoomScaleNormal="100" zoomScaleSheetLayoutView="80" workbookViewId="0">
      <selection activeCell="L41" sqref="L41"/>
    </sheetView>
  </sheetViews>
  <sheetFormatPr defaultColWidth="9.140625" defaultRowHeight="12.75"/>
  <cols>
    <col min="1" max="1" width="10.85546875" style="146" customWidth="1"/>
    <col min="2" max="2" width="6.85546875" style="146" customWidth="1"/>
    <col min="3" max="4" width="3.85546875" style="146" customWidth="1"/>
    <col min="5" max="5" width="36.140625" style="146" customWidth="1"/>
    <col min="6" max="6" width="6.85546875" style="146" customWidth="1"/>
    <col min="7" max="7" width="9.140625" style="130" customWidth="1"/>
    <col min="8" max="8" width="10.85546875" style="690" customWidth="1"/>
    <col min="9" max="9" width="14.28515625" style="690" customWidth="1"/>
    <col min="10" max="16384" width="9.140625" style="146"/>
  </cols>
  <sheetData>
    <row r="1" spans="1:9" ht="12" customHeight="1">
      <c r="A1" s="141"/>
      <c r="B1" s="141"/>
      <c r="C1" s="141"/>
      <c r="D1" s="141"/>
      <c r="E1" s="141"/>
      <c r="F1" s="140"/>
      <c r="G1" s="47"/>
      <c r="H1" s="880"/>
      <c r="I1" s="880" t="s">
        <v>172</v>
      </c>
    </row>
    <row r="2" spans="1:9" ht="12" customHeight="1">
      <c r="A2" s="141"/>
      <c r="B2" s="141"/>
      <c r="C2" s="141"/>
      <c r="D2" s="141"/>
      <c r="E2" s="141"/>
      <c r="F2" s="140"/>
      <c r="G2" s="47"/>
      <c r="H2" s="903"/>
      <c r="I2" s="881"/>
    </row>
    <row r="3" spans="1:9" ht="12" customHeight="1">
      <c r="A3" s="182" t="s">
        <v>18</v>
      </c>
      <c r="B3" s="182"/>
      <c r="C3" s="181"/>
      <c r="D3" s="181"/>
      <c r="E3" s="181"/>
      <c r="F3" s="180"/>
      <c r="G3" s="43"/>
      <c r="H3" s="940"/>
      <c r="I3" s="938"/>
    </row>
    <row r="4" spans="1:9" ht="12" customHeight="1">
      <c r="A4" s="175" t="s">
        <v>19</v>
      </c>
      <c r="B4" s="175" t="s">
        <v>20</v>
      </c>
      <c r="C4" s="172"/>
      <c r="D4" s="172"/>
      <c r="E4" s="172" t="s">
        <v>21</v>
      </c>
      <c r="F4" s="179" t="s">
        <v>22</v>
      </c>
      <c r="G4" s="44" t="s">
        <v>23</v>
      </c>
      <c r="H4" s="905" t="s">
        <v>24</v>
      </c>
      <c r="I4" s="883" t="s">
        <v>25</v>
      </c>
    </row>
    <row r="5" spans="1:9" ht="12" customHeight="1">
      <c r="A5" s="178" t="s">
        <v>26</v>
      </c>
      <c r="B5" s="178" t="s">
        <v>27</v>
      </c>
      <c r="C5" s="177"/>
      <c r="D5" s="177"/>
      <c r="E5" s="177"/>
      <c r="F5" s="176"/>
      <c r="G5" s="45" t="s">
        <v>28</v>
      </c>
      <c r="H5" s="906"/>
      <c r="I5" s="884"/>
    </row>
    <row r="6" spans="1:9" ht="12" customHeight="1">
      <c r="A6" s="173" t="s">
        <v>173</v>
      </c>
      <c r="B6" s="144" t="s">
        <v>174</v>
      </c>
      <c r="C6" s="145" t="s">
        <v>175</v>
      </c>
      <c r="F6" s="174"/>
      <c r="G6" s="134"/>
      <c r="H6" s="680"/>
      <c r="I6" s="336" t="s">
        <v>61</v>
      </c>
    </row>
    <row r="7" spans="1:9" ht="12" customHeight="1">
      <c r="A7" s="173"/>
      <c r="B7" s="1167"/>
      <c r="F7" s="174"/>
      <c r="G7" s="134"/>
      <c r="H7" s="680"/>
      <c r="I7" s="336" t="s">
        <v>61</v>
      </c>
    </row>
    <row r="8" spans="1:9" ht="12" customHeight="1">
      <c r="A8" s="173" t="s">
        <v>176</v>
      </c>
      <c r="B8" s="144" t="s">
        <v>177</v>
      </c>
      <c r="C8" s="118" t="s">
        <v>178</v>
      </c>
      <c r="F8" s="174"/>
      <c r="G8" s="134"/>
      <c r="H8" s="680"/>
      <c r="I8" s="336" t="s">
        <v>61</v>
      </c>
    </row>
    <row r="9" spans="1:9" ht="12" customHeight="1">
      <c r="A9" s="173"/>
      <c r="B9" s="144"/>
      <c r="C9" s="118"/>
      <c r="F9" s="174"/>
      <c r="G9" s="134"/>
      <c r="H9" s="680"/>
      <c r="I9" s="336"/>
    </row>
    <row r="10" spans="1:9" ht="12" customHeight="1">
      <c r="A10" s="173"/>
      <c r="B10" s="1167"/>
      <c r="C10" s="148" t="s">
        <v>120</v>
      </c>
      <c r="D10" s="148" t="s">
        <v>183</v>
      </c>
      <c r="F10" s="174"/>
      <c r="G10" s="149"/>
      <c r="H10" s="680"/>
      <c r="I10" s="336" t="s">
        <v>61</v>
      </c>
    </row>
    <row r="11" spans="1:9" ht="12" customHeight="1">
      <c r="A11" s="173"/>
      <c r="B11" s="1167"/>
      <c r="C11" s="148"/>
      <c r="F11" s="174"/>
      <c r="G11" s="149"/>
      <c r="H11" s="680"/>
      <c r="I11" s="336" t="s">
        <v>61</v>
      </c>
    </row>
    <row r="12" spans="1:9" ht="12" customHeight="1">
      <c r="A12" s="173"/>
      <c r="B12" s="1167"/>
      <c r="C12" s="148"/>
      <c r="D12" s="1177" t="s">
        <v>184</v>
      </c>
      <c r="E12" s="1178"/>
      <c r="F12" s="174"/>
      <c r="G12" s="149"/>
      <c r="H12" s="680"/>
      <c r="I12" s="336"/>
    </row>
    <row r="13" spans="1:9" ht="12" customHeight="1">
      <c r="A13" s="173"/>
      <c r="B13" s="1167"/>
      <c r="D13" s="1177" t="s">
        <v>185</v>
      </c>
      <c r="E13" s="1178"/>
      <c r="F13" s="174"/>
      <c r="G13" s="149"/>
      <c r="H13" s="680"/>
      <c r="I13" s="336"/>
    </row>
    <row r="14" spans="1:9" ht="12" customHeight="1">
      <c r="A14" s="173"/>
      <c r="B14" s="1167"/>
      <c r="D14" s="146" t="s">
        <v>186</v>
      </c>
      <c r="F14" s="174"/>
      <c r="G14" s="134"/>
      <c r="H14" s="680"/>
      <c r="I14" s="336"/>
    </row>
    <row r="15" spans="1:9" ht="12" customHeight="1">
      <c r="A15" s="173"/>
      <c r="B15" s="1167"/>
      <c r="F15" s="174"/>
      <c r="G15" s="174"/>
      <c r="H15" s="680"/>
      <c r="I15" s="336"/>
    </row>
    <row r="16" spans="1:9" ht="12" customHeight="1">
      <c r="A16" s="173"/>
      <c r="B16" s="1167"/>
      <c r="D16" s="148" t="s">
        <v>120</v>
      </c>
      <c r="E16" s="146" t="s">
        <v>179</v>
      </c>
      <c r="F16" s="174" t="s">
        <v>144</v>
      </c>
      <c r="G16" s="174">
        <v>1</v>
      </c>
      <c r="H16" s="680"/>
      <c r="I16" s="336"/>
    </row>
    <row r="17" spans="1:9" ht="12" customHeight="1">
      <c r="A17" s="173"/>
      <c r="B17" s="1167"/>
      <c r="D17" s="148"/>
      <c r="F17" s="174"/>
      <c r="G17" s="174"/>
      <c r="H17" s="680"/>
      <c r="I17" s="336"/>
    </row>
    <row r="18" spans="1:9" ht="12" customHeight="1">
      <c r="A18" s="173"/>
      <c r="B18" s="1167"/>
      <c r="D18" s="148" t="s">
        <v>124</v>
      </c>
      <c r="E18" s="146" t="s">
        <v>945</v>
      </c>
      <c r="F18" s="174" t="s">
        <v>144</v>
      </c>
      <c r="G18" s="174">
        <v>1</v>
      </c>
      <c r="H18" s="680"/>
      <c r="I18" s="336"/>
    </row>
    <row r="19" spans="1:9" ht="12" customHeight="1">
      <c r="A19" s="173"/>
      <c r="B19" s="1167"/>
      <c r="D19" s="148"/>
      <c r="F19" s="174"/>
      <c r="G19" s="174"/>
      <c r="H19" s="680"/>
      <c r="I19" s="336"/>
    </row>
    <row r="20" spans="1:9" ht="12" customHeight="1">
      <c r="A20" s="173"/>
      <c r="B20" s="1167"/>
      <c r="C20" s="118" t="s">
        <v>180</v>
      </c>
      <c r="F20" s="174"/>
      <c r="G20" s="174"/>
      <c r="H20" s="680"/>
      <c r="I20" s="336"/>
    </row>
    <row r="21" spans="1:9" ht="12" customHeight="1">
      <c r="A21" s="173"/>
      <c r="B21" s="1167"/>
      <c r="C21" s="279"/>
      <c r="D21" s="1168"/>
      <c r="E21" s="1169"/>
      <c r="F21" s="174"/>
      <c r="G21" s="174"/>
      <c r="H21" s="680"/>
      <c r="I21" s="336"/>
    </row>
    <row r="22" spans="1:9" ht="12" customHeight="1">
      <c r="A22" s="173"/>
      <c r="B22" s="1167"/>
      <c r="C22" s="148" t="s">
        <v>124</v>
      </c>
      <c r="D22" s="148" t="s">
        <v>323</v>
      </c>
      <c r="F22" s="174"/>
      <c r="G22" s="174"/>
      <c r="H22" s="680"/>
      <c r="I22" s="336"/>
    </row>
    <row r="23" spans="1:9" ht="12" customHeight="1">
      <c r="A23" s="173"/>
      <c r="B23" s="1167"/>
      <c r="D23" s="148"/>
      <c r="F23" s="174"/>
      <c r="G23" s="174"/>
      <c r="H23" s="680"/>
      <c r="I23" s="336"/>
    </row>
    <row r="24" spans="1:9" ht="12.75" customHeight="1">
      <c r="A24" s="173"/>
      <c r="B24" s="1167"/>
      <c r="D24" s="148" t="s">
        <v>120</v>
      </c>
      <c r="E24" s="146" t="s">
        <v>486</v>
      </c>
      <c r="F24" s="174"/>
      <c r="G24" s="174"/>
      <c r="H24" s="680"/>
      <c r="I24" s="336"/>
    </row>
    <row r="25" spans="1:9" ht="12" customHeight="1">
      <c r="A25" s="173"/>
      <c r="B25" s="1167"/>
      <c r="D25" s="148"/>
      <c r="E25" s="146" t="s">
        <v>324</v>
      </c>
      <c r="F25" s="174" t="s">
        <v>151</v>
      </c>
      <c r="G25" s="174">
        <v>1</v>
      </c>
      <c r="H25" s="680"/>
      <c r="I25" s="336"/>
    </row>
    <row r="26" spans="1:9" ht="12" customHeight="1">
      <c r="A26" s="173"/>
      <c r="B26" s="1167"/>
      <c r="D26" s="148"/>
      <c r="F26" s="174"/>
      <c r="G26" s="174"/>
      <c r="H26" s="680"/>
      <c r="I26" s="336"/>
    </row>
    <row r="27" spans="1:9" ht="12" customHeight="1">
      <c r="A27" s="173"/>
      <c r="B27" s="1167"/>
      <c r="C27" s="148" t="s">
        <v>131</v>
      </c>
      <c r="D27" s="148" t="s">
        <v>325</v>
      </c>
      <c r="F27" s="174"/>
      <c r="G27" s="174"/>
      <c r="H27" s="680"/>
      <c r="I27" s="754"/>
    </row>
    <row r="28" spans="1:9" ht="12" customHeight="1">
      <c r="A28" s="173"/>
      <c r="B28" s="1167"/>
      <c r="D28" s="148"/>
      <c r="F28" s="174"/>
      <c r="G28" s="174"/>
      <c r="H28" s="680"/>
      <c r="I28" s="754"/>
    </row>
    <row r="29" spans="1:9" ht="12" customHeight="1">
      <c r="A29" s="173"/>
      <c r="B29" s="1167"/>
      <c r="D29" s="148" t="s">
        <v>120</v>
      </c>
      <c r="E29" s="146" t="s">
        <v>326</v>
      </c>
      <c r="F29" s="174" t="s">
        <v>151</v>
      </c>
      <c r="G29" s="174">
        <v>1</v>
      </c>
      <c r="H29" s="680"/>
      <c r="I29" s="336"/>
    </row>
    <row r="30" spans="1:9" ht="12" customHeight="1">
      <c r="A30" s="173"/>
      <c r="B30" s="1167"/>
      <c r="D30" s="148"/>
      <c r="F30" s="174"/>
      <c r="G30" s="174"/>
      <c r="H30" s="680"/>
      <c r="I30" s="754"/>
    </row>
    <row r="31" spans="1:9" ht="12" customHeight="1">
      <c r="A31" s="173" t="s">
        <v>327</v>
      </c>
      <c r="B31" s="144" t="s">
        <v>328</v>
      </c>
      <c r="C31" s="118" t="s">
        <v>181</v>
      </c>
      <c r="F31" s="174"/>
      <c r="G31" s="174"/>
      <c r="H31" s="680"/>
      <c r="I31" s="754"/>
    </row>
    <row r="32" spans="1:9" ht="12" customHeight="1">
      <c r="A32" s="173"/>
      <c r="B32" s="144"/>
      <c r="C32" s="118" t="s">
        <v>329</v>
      </c>
      <c r="F32" s="174"/>
      <c r="G32" s="174"/>
      <c r="H32" s="680"/>
      <c r="I32" s="754"/>
    </row>
    <row r="33" spans="1:9" ht="12" customHeight="1">
      <c r="A33" s="173"/>
      <c r="B33" s="144"/>
      <c r="C33" s="118"/>
      <c r="F33" s="174"/>
      <c r="G33" s="174"/>
      <c r="H33" s="680"/>
      <c r="I33" s="754"/>
    </row>
    <row r="34" spans="1:9" ht="12" customHeight="1">
      <c r="A34" s="173"/>
      <c r="B34" s="1167"/>
      <c r="C34" s="148" t="s">
        <v>120</v>
      </c>
      <c r="D34" s="146" t="s">
        <v>330</v>
      </c>
      <c r="F34" s="174"/>
      <c r="G34" s="174"/>
      <c r="H34" s="680"/>
      <c r="I34" s="754"/>
    </row>
    <row r="35" spans="1:9" ht="12" customHeight="1">
      <c r="A35" s="173"/>
      <c r="B35" s="1167"/>
      <c r="F35" s="174"/>
      <c r="G35" s="174"/>
      <c r="H35" s="680"/>
      <c r="I35" s="754"/>
    </row>
    <row r="36" spans="1:9" ht="12" customHeight="1">
      <c r="A36" s="173"/>
      <c r="B36" s="1167"/>
      <c r="D36" s="148" t="s">
        <v>120</v>
      </c>
      <c r="E36" s="146" t="s">
        <v>179</v>
      </c>
      <c r="F36" s="174" t="s">
        <v>144</v>
      </c>
      <c r="G36" s="174">
        <v>1</v>
      </c>
      <c r="H36" s="680"/>
      <c r="I36" s="336"/>
    </row>
    <row r="37" spans="1:9" ht="12" customHeight="1">
      <c r="A37" s="173"/>
      <c r="B37" s="1167"/>
      <c r="D37" s="148"/>
      <c r="F37" s="174"/>
      <c r="G37" s="174"/>
      <c r="H37" s="680"/>
      <c r="I37" s="754"/>
    </row>
    <row r="38" spans="1:9" ht="12" customHeight="1">
      <c r="A38" s="173"/>
      <c r="B38" s="1167"/>
      <c r="D38" s="148" t="s">
        <v>124</v>
      </c>
      <c r="E38" s="146" t="s">
        <v>945</v>
      </c>
      <c r="F38" s="174" t="s">
        <v>144</v>
      </c>
      <c r="G38" s="174">
        <v>1</v>
      </c>
      <c r="H38" s="680"/>
      <c r="I38" s="336"/>
    </row>
    <row r="39" spans="1:9" ht="12" customHeight="1">
      <c r="A39" s="173"/>
      <c r="B39" s="1167"/>
      <c r="D39" s="148"/>
      <c r="F39" s="174"/>
      <c r="G39" s="174"/>
      <c r="H39" s="680"/>
      <c r="I39" s="336"/>
    </row>
    <row r="40" spans="1:9" ht="12" customHeight="1">
      <c r="A40" s="173"/>
      <c r="B40" s="1167"/>
      <c r="C40" s="148" t="s">
        <v>124</v>
      </c>
      <c r="D40" s="148" t="s">
        <v>331</v>
      </c>
      <c r="F40" s="174"/>
      <c r="G40" s="174"/>
      <c r="H40" s="680"/>
      <c r="I40" s="336"/>
    </row>
    <row r="41" spans="1:9" ht="12" customHeight="1">
      <c r="A41" s="173"/>
      <c r="B41" s="1167"/>
      <c r="C41" s="148"/>
      <c r="D41" s="148"/>
      <c r="E41" s="1170"/>
      <c r="F41" s="174"/>
      <c r="G41" s="174"/>
      <c r="H41" s="680"/>
      <c r="I41" s="336"/>
    </row>
    <row r="42" spans="1:9" ht="12" customHeight="1">
      <c r="A42" s="173"/>
      <c r="B42" s="1167"/>
      <c r="C42" s="148"/>
      <c r="D42" s="148" t="s">
        <v>120</v>
      </c>
      <c r="E42" s="146" t="s">
        <v>179</v>
      </c>
      <c r="F42" s="174" t="s">
        <v>151</v>
      </c>
      <c r="G42" s="174">
        <v>1</v>
      </c>
      <c r="H42" s="680"/>
      <c r="I42" s="336"/>
    </row>
    <row r="43" spans="1:9" ht="12" customHeight="1">
      <c r="A43" s="173"/>
      <c r="B43" s="1167"/>
      <c r="D43" s="148"/>
      <c r="F43" s="174"/>
      <c r="G43" s="174"/>
      <c r="H43" s="680"/>
      <c r="I43" s="336"/>
    </row>
    <row r="44" spans="1:9" ht="12" customHeight="1">
      <c r="A44" s="173"/>
      <c r="B44" s="1167"/>
      <c r="C44" s="148" t="s">
        <v>131</v>
      </c>
      <c r="D44" s="148" t="s">
        <v>325</v>
      </c>
      <c r="F44" s="174"/>
      <c r="G44" s="174"/>
      <c r="H44" s="680"/>
      <c r="I44" s="336"/>
    </row>
    <row r="45" spans="1:9" ht="12" customHeight="1">
      <c r="A45" s="173"/>
      <c r="B45" s="1167"/>
      <c r="D45" s="148"/>
      <c r="F45" s="174"/>
      <c r="G45" s="174"/>
      <c r="H45" s="680"/>
      <c r="I45" s="336"/>
    </row>
    <row r="46" spans="1:9" ht="12" customHeight="1">
      <c r="A46" s="173"/>
      <c r="B46" s="1167"/>
      <c r="D46" s="148" t="s">
        <v>120</v>
      </c>
      <c r="E46" s="146" t="s">
        <v>179</v>
      </c>
      <c r="F46" s="174" t="s">
        <v>151</v>
      </c>
      <c r="G46" s="174">
        <v>1</v>
      </c>
      <c r="H46" s="680"/>
      <c r="I46" s="336"/>
    </row>
    <row r="47" spans="1:9" ht="12" customHeight="1">
      <c r="A47" s="173"/>
      <c r="B47" s="1167"/>
      <c r="D47" s="148"/>
      <c r="F47" s="174"/>
      <c r="G47" s="174"/>
      <c r="H47" s="680"/>
      <c r="I47" s="336"/>
    </row>
    <row r="48" spans="1:9" ht="12" customHeight="1">
      <c r="A48" s="173"/>
      <c r="B48" s="1167"/>
      <c r="D48" s="148"/>
      <c r="F48" s="174"/>
      <c r="G48" s="149"/>
      <c r="H48" s="680"/>
      <c r="I48" s="336"/>
    </row>
    <row r="49" spans="1:9" ht="12" customHeight="1">
      <c r="A49" s="173"/>
      <c r="B49" s="1167"/>
      <c r="D49" s="148"/>
      <c r="F49" s="174"/>
      <c r="G49" s="149"/>
      <c r="H49" s="680"/>
      <c r="I49" s="336"/>
    </row>
    <row r="50" spans="1:9" ht="12" customHeight="1">
      <c r="A50" s="173"/>
      <c r="B50" s="1167"/>
      <c r="D50" s="148"/>
      <c r="F50" s="174"/>
      <c r="G50" s="149"/>
      <c r="H50" s="680"/>
      <c r="I50" s="336"/>
    </row>
    <row r="51" spans="1:9" ht="12" customHeight="1">
      <c r="A51" s="173"/>
      <c r="B51" s="1167"/>
      <c r="D51" s="148"/>
      <c r="F51" s="174"/>
      <c r="G51" s="149"/>
      <c r="H51" s="680"/>
      <c r="I51" s="336"/>
    </row>
    <row r="52" spans="1:9" ht="12" customHeight="1">
      <c r="A52" s="173"/>
      <c r="B52" s="1167"/>
      <c r="D52" s="148"/>
      <c r="F52" s="174"/>
      <c r="G52" s="149"/>
      <c r="H52" s="680"/>
      <c r="I52" s="336"/>
    </row>
    <row r="53" spans="1:9" ht="12" customHeight="1">
      <c r="A53" s="173"/>
      <c r="B53" s="1167"/>
      <c r="D53" s="148"/>
      <c r="F53" s="174"/>
      <c r="G53" s="149"/>
      <c r="H53" s="680"/>
      <c r="I53" s="336"/>
    </row>
    <row r="54" spans="1:9" ht="12" customHeight="1">
      <c r="A54" s="173"/>
      <c r="B54" s="1167"/>
      <c r="D54" s="148"/>
      <c r="F54" s="174"/>
      <c r="G54" s="149"/>
      <c r="H54" s="680"/>
      <c r="I54" s="336"/>
    </row>
    <row r="55" spans="1:9" ht="12" customHeight="1">
      <c r="A55" s="173"/>
      <c r="B55" s="1167"/>
      <c r="D55" s="148"/>
      <c r="F55" s="174"/>
      <c r="G55" s="149"/>
      <c r="H55" s="680"/>
      <c r="I55" s="336"/>
    </row>
    <row r="56" spans="1:9" ht="12" customHeight="1">
      <c r="A56" s="173"/>
      <c r="B56" s="1167"/>
      <c r="D56" s="148"/>
      <c r="F56" s="174"/>
      <c r="G56" s="149"/>
      <c r="H56" s="680"/>
      <c r="I56" s="336"/>
    </row>
    <row r="57" spans="1:9" ht="12" customHeight="1">
      <c r="A57" s="173"/>
      <c r="B57" s="1167"/>
      <c r="D57" s="148"/>
      <c r="F57" s="174"/>
      <c r="G57" s="149"/>
      <c r="H57" s="680"/>
      <c r="I57" s="336"/>
    </row>
    <row r="58" spans="1:9" ht="12" customHeight="1">
      <c r="A58" s="173"/>
      <c r="B58" s="1167"/>
      <c r="D58" s="148"/>
      <c r="F58" s="174"/>
      <c r="G58" s="149"/>
      <c r="H58" s="680"/>
      <c r="I58" s="336"/>
    </row>
    <row r="59" spans="1:9" ht="12" customHeight="1">
      <c r="A59" s="173"/>
      <c r="B59" s="1167"/>
      <c r="D59" s="148"/>
      <c r="F59" s="174"/>
      <c r="G59" s="149"/>
      <c r="H59" s="680"/>
      <c r="I59" s="336"/>
    </row>
    <row r="60" spans="1:9" ht="12" customHeight="1">
      <c r="A60" s="173"/>
      <c r="B60" s="1167"/>
      <c r="D60" s="148"/>
      <c r="F60" s="174"/>
      <c r="G60" s="149"/>
      <c r="H60" s="680"/>
      <c r="I60" s="336"/>
    </row>
    <row r="61" spans="1:9" ht="12" customHeight="1">
      <c r="A61" s="173"/>
      <c r="B61" s="1167"/>
      <c r="D61" s="148"/>
      <c r="F61" s="174"/>
      <c r="G61" s="149"/>
      <c r="H61" s="680"/>
      <c r="I61" s="336"/>
    </row>
    <row r="62" spans="1:9" ht="12" customHeight="1">
      <c r="A62" s="173"/>
      <c r="B62" s="1167"/>
      <c r="D62" s="148"/>
      <c r="F62" s="174"/>
      <c r="G62" s="149"/>
      <c r="H62" s="680"/>
      <c r="I62" s="336"/>
    </row>
    <row r="63" spans="1:9" ht="12" customHeight="1">
      <c r="A63" s="173"/>
      <c r="B63" s="1167"/>
      <c r="D63" s="148"/>
      <c r="F63" s="174"/>
      <c r="G63" s="149"/>
      <c r="H63" s="680"/>
      <c r="I63" s="336"/>
    </row>
    <row r="64" spans="1:9" ht="12" customHeight="1">
      <c r="A64" s="187"/>
      <c r="B64" s="183"/>
      <c r="C64" s="183"/>
      <c r="D64" s="183"/>
      <c r="E64" s="183"/>
      <c r="F64" s="184"/>
      <c r="G64" s="50"/>
      <c r="H64" s="908"/>
      <c r="I64" s="820"/>
    </row>
    <row r="65" spans="1:9" ht="12" customHeight="1">
      <c r="A65" s="173"/>
      <c r="B65" s="172" t="s">
        <v>182</v>
      </c>
      <c r="C65" s="141"/>
      <c r="D65" s="141"/>
      <c r="E65" s="141"/>
      <c r="F65" s="140"/>
      <c r="G65" s="51"/>
      <c r="H65" s="909"/>
      <c r="I65" s="853"/>
    </row>
    <row r="66" spans="1:9" ht="12" customHeight="1">
      <c r="A66" s="188"/>
      <c r="B66" s="185"/>
      <c r="C66" s="185"/>
      <c r="D66" s="185"/>
      <c r="E66" s="185"/>
      <c r="F66" s="186"/>
      <c r="G66" s="52"/>
      <c r="H66" s="910"/>
      <c r="I66" s="821"/>
    </row>
    <row r="67" spans="1:9" ht="12" customHeight="1">
      <c r="A67" s="141"/>
      <c r="B67" s="141"/>
      <c r="C67" s="141"/>
      <c r="D67" s="141"/>
      <c r="E67" s="141"/>
      <c r="F67" s="140"/>
      <c r="G67" s="51"/>
      <c r="H67" s="909"/>
      <c r="I67" s="939"/>
    </row>
    <row r="68" spans="1:9" ht="12" customHeight="1">
      <c r="A68" s="141"/>
      <c r="B68" s="141"/>
      <c r="C68" s="141"/>
      <c r="D68" s="141"/>
      <c r="E68" s="141"/>
      <c r="F68" s="140"/>
      <c r="G68" s="51"/>
      <c r="H68" s="909"/>
      <c r="I68" s="939"/>
    </row>
  </sheetData>
  <mergeCells count="2">
    <mergeCell ref="D12:E12"/>
    <mergeCell ref="D13:E13"/>
  </mergeCells>
  <printOptions horizontalCentered="1" verticalCentered="1"/>
  <pageMargins left="0.7" right="0.7" top="0.75" bottom="0.75" header="0.3" footer="0.3"/>
  <pageSetup paperSize="9" scale="87" firstPageNumber="24" orientation="portrait" useFirstPageNumber="1" horizontalDpi="300" verticalDpi="300" r:id="rId1"/>
  <headerFooter alignWithMargins="0">
    <oddHeader>&amp;CC2.&amp;P</oddHeader>
    <oddFooter>&amp;L&amp;"Arial,Italic"&amp;8 1006 (ENGACES 02/2016)</oddFooter>
  </headerFooter>
  <rowBreaks count="1" manualBreakCount="1">
    <brk id="6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16</vt:i4>
      </vt:variant>
    </vt:vector>
  </HeadingPairs>
  <TitlesOfParts>
    <vt:vector size="41" baseType="lpstr">
      <vt:lpstr>1200A</vt:lpstr>
      <vt:lpstr>1200C</vt:lpstr>
      <vt:lpstr>1200D</vt:lpstr>
      <vt:lpstr>1200DB </vt:lpstr>
      <vt:lpstr>1200G</vt:lpstr>
      <vt:lpstr>1200H</vt:lpstr>
      <vt:lpstr>1200L </vt:lpstr>
      <vt:lpstr>1200LB</vt:lpstr>
      <vt:lpstr>1200LK</vt:lpstr>
      <vt:lpstr>1200LD </vt:lpstr>
      <vt:lpstr>1200MJ</vt:lpstr>
      <vt:lpstr>1200MK</vt:lpstr>
      <vt:lpstr>1200ME </vt:lpstr>
      <vt:lpstr>1200MF</vt:lpstr>
      <vt:lpstr>PART PA</vt:lpstr>
      <vt:lpstr>PART PD</vt:lpstr>
      <vt:lpstr>PART PV</vt:lpstr>
      <vt:lpstr>Bill 1</vt:lpstr>
      <vt:lpstr>Bill 2</vt:lpstr>
      <vt:lpstr> SUMMARY</vt:lpstr>
      <vt:lpstr>Summarise Items</vt:lpstr>
      <vt:lpstr>Sheet4</vt:lpstr>
      <vt:lpstr>Sheet1</vt:lpstr>
      <vt:lpstr>Sheet2</vt:lpstr>
      <vt:lpstr>Sheet3</vt:lpstr>
      <vt:lpstr>' SUMMARY'!Print_Area</vt:lpstr>
      <vt:lpstr>'1200A'!Print_Area</vt:lpstr>
      <vt:lpstr>'1200D'!Print_Area</vt:lpstr>
      <vt:lpstr>'1200DB '!Print_Area</vt:lpstr>
      <vt:lpstr>'1200H'!Print_Area</vt:lpstr>
      <vt:lpstr>'1200L '!Print_Area</vt:lpstr>
      <vt:lpstr>'1200LB'!Print_Area</vt:lpstr>
      <vt:lpstr>'1200LD '!Print_Area</vt:lpstr>
      <vt:lpstr>'1200LK'!Print_Area</vt:lpstr>
      <vt:lpstr>'1200ME '!Print_Area</vt:lpstr>
      <vt:lpstr>'1200MF'!Print_Area</vt:lpstr>
      <vt:lpstr>'1200MJ'!Print_Area</vt:lpstr>
      <vt:lpstr>'1200MK'!Print_Area</vt:lpstr>
      <vt:lpstr>'PART PA'!Print_Area</vt:lpstr>
      <vt:lpstr>'PART PD'!Print_Area</vt:lpstr>
      <vt:lpstr>'PART PV'!Print_Area</vt:lpstr>
    </vt:vector>
  </TitlesOfParts>
  <Company>AFRICON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 Theron</dc:creator>
  <cp:lastModifiedBy>Thabiso Lebete</cp:lastModifiedBy>
  <cp:lastPrinted>2025-08-19T12:02:19Z</cp:lastPrinted>
  <dcterms:created xsi:type="dcterms:W3CDTF">1997-05-28T09:48:15Z</dcterms:created>
  <dcterms:modified xsi:type="dcterms:W3CDTF">2026-04-13T08:57:09Z</dcterms:modified>
</cp:coreProperties>
</file>